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75" windowWidth="5130" windowHeight="3390" activeTab="0"/>
  </bookViews>
  <sheets>
    <sheet name="Кр. Брод.(ГРБС)" sheetId="1" r:id="rId1"/>
    <sheet name="Лист1" sheetId="2" r:id="rId2"/>
  </sheets>
  <definedNames>
    <definedName name="_xlnm.Print_Area" localSheetId="0">'Кр. Брод.(ГРБС)'!$A$1:$G$428</definedName>
  </definedNames>
  <calcPr fullCalcOnLoad="1"/>
</workbook>
</file>

<file path=xl/sharedStrings.xml><?xml version="1.0" encoding="utf-8"?>
<sst xmlns="http://schemas.openxmlformats.org/spreadsheetml/2006/main" count="1735" uniqueCount="722">
  <si>
    <t>(тыс. руб.)</t>
  </si>
  <si>
    <t>900</t>
  </si>
  <si>
    <t>Субсидии бюджетным учреждениям на иные цели</t>
  </si>
  <si>
    <t>100</t>
  </si>
  <si>
    <t>01</t>
  </si>
  <si>
    <t/>
  </si>
  <si>
    <t>120</t>
  </si>
  <si>
    <t>121</t>
  </si>
  <si>
    <t>200</t>
  </si>
  <si>
    <t>240</t>
  </si>
  <si>
    <t>244</t>
  </si>
  <si>
    <t>909</t>
  </si>
  <si>
    <t>905</t>
  </si>
  <si>
    <t>04</t>
  </si>
  <si>
    <t>05</t>
  </si>
  <si>
    <t>06</t>
  </si>
  <si>
    <t>07</t>
  </si>
  <si>
    <t>10</t>
  </si>
  <si>
    <t>02</t>
  </si>
  <si>
    <t>Наименование</t>
  </si>
  <si>
    <t>Раздел</t>
  </si>
  <si>
    <t>Подраздел</t>
  </si>
  <si>
    <t>2015 год</t>
  </si>
  <si>
    <t>Ведомство</t>
  </si>
  <si>
    <t>Вид расходов</t>
  </si>
  <si>
    <t>Целевая статья</t>
  </si>
  <si>
    <t>03</t>
  </si>
  <si>
    <t>Резервный фонд муниципального образования в рамках непрограммного направления деятельности (резервные средства)</t>
  </si>
  <si>
    <t>921</t>
  </si>
  <si>
    <t>13</t>
  </si>
  <si>
    <t>99 0 5118</t>
  </si>
  <si>
    <t>99 0 7906</t>
  </si>
  <si>
    <t>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оказания гражданам Российской бесплатной медицинской помощи (за исключением медицинской помощи, оказываемой в государственных учреждениях здравоохранения Кемеровской области)  в рамках подпрограммы "Здоровый ребенок" муниципальной программы  " Здравоохранения" на 2014-2016 годы"</t>
  </si>
  <si>
    <t>4</t>
  </si>
  <si>
    <t>7221</t>
  </si>
  <si>
    <t>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"Здоровый ребенок" муниципальной программы  " Здравоохранения" на 2014-2016 годы"</t>
  </si>
  <si>
    <t>Приобретение продуктов питания детям, страдающим онкологическими заболеваниями, в соотвествии Законом Кемеровской области от 10 декабря 2007 года № 150-ОЗ " О мере социальной поддержки детей, страдающих онкологическими заболеваниями" в рамках подпрограммы "Здоровый ребенок" муниципальной программы  " Здравоохранения" на 2014-2016 годы"</t>
  </si>
  <si>
    <t>Бесплатное обеспечение лекарственными препаратами детей - сирот и детей, оставшихся без попечения родителей в возрасте до 6 лет, находящихся под опекой, в приемной семье, по рецептам врачей в соотвествии с Законом Кемеровской области от 14 декабря 2010 года № 124-ОЗ " О некоторых вопросах в сфере опеки и попечительства несовершеннолетних" в рамках подпрограммы "Здоровый ребенок" муниципальной программы  " Здравоохранения" на 2014-2016 годы"</t>
  </si>
  <si>
    <t>5</t>
  </si>
  <si>
    <t xml:space="preserve">Вакцинация и серопрофилактика клещевого энцефалита в рамках подпрограммы "Иммунизация населения" муниципальной программы  " Здравоохранения" на 2014-2016 годы" </t>
  </si>
  <si>
    <t xml:space="preserve">Вакцинация и профилактика вирусного гепатита А,В в рамках подпрограммы "Иммунизация населения" муниципальной программы  " Здравоохранения" на 2014-2016 годы" </t>
  </si>
  <si>
    <t xml:space="preserve">Вакцинация против гриппа в рамках подпрограммы "Иммунизация населения" муниципальной программы  " Здравоохранения" на 2014-2016 годы" </t>
  </si>
  <si>
    <t>09</t>
  </si>
  <si>
    <t>01 4 7221</t>
  </si>
  <si>
    <t>01 4  7243</t>
  </si>
  <si>
    <t>01 6 7229</t>
  </si>
  <si>
    <t>12</t>
  </si>
  <si>
    <t>99 0 7196</t>
  </si>
  <si>
    <t>02 1 7005</t>
  </si>
  <si>
    <t>08</t>
  </si>
  <si>
    <t>918</t>
  </si>
  <si>
    <t xml:space="preserve">918 </t>
  </si>
  <si>
    <t>01 2 1951</t>
  </si>
  <si>
    <t>01 2 1952</t>
  </si>
  <si>
    <t xml:space="preserve">01 3 1004 </t>
  </si>
  <si>
    <t>01 3 1005</t>
  </si>
  <si>
    <t>01 4 1007</t>
  </si>
  <si>
    <t>01 5 1008</t>
  </si>
  <si>
    <t xml:space="preserve">01 5 1010 </t>
  </si>
  <si>
    <t>01 6 1011</t>
  </si>
  <si>
    <t>01 7 1012</t>
  </si>
  <si>
    <t>01 Д 1953</t>
  </si>
  <si>
    <t>03 0 1038</t>
  </si>
  <si>
    <t>03 0 1039</t>
  </si>
  <si>
    <t>03 0 1040</t>
  </si>
  <si>
    <t>915</t>
  </si>
  <si>
    <t>911</t>
  </si>
  <si>
    <t>01 4 1006</t>
  </si>
  <si>
    <t>01 7 1956</t>
  </si>
  <si>
    <t>01 7 1959</t>
  </si>
  <si>
    <t xml:space="preserve">01 7 1960 </t>
  </si>
  <si>
    <t xml:space="preserve">01 8 1013 </t>
  </si>
  <si>
    <t>01 9 1015</t>
  </si>
  <si>
    <t>01 9 1016</t>
  </si>
  <si>
    <t xml:space="preserve">01 Б 1017 </t>
  </si>
  <si>
    <t>01 Г  1018</t>
  </si>
  <si>
    <t>04 2 1953</t>
  </si>
  <si>
    <t>04 3 1951</t>
  </si>
  <si>
    <t>04 3 1043</t>
  </si>
  <si>
    <t>04 3 1952</t>
  </si>
  <si>
    <t>04 4 1044</t>
  </si>
  <si>
    <t>05 0 1046</t>
  </si>
  <si>
    <t>06 0 1047</t>
  </si>
  <si>
    <t>06 0 1048</t>
  </si>
  <si>
    <t>06 0 1049</t>
  </si>
  <si>
    <t>06 0 1050</t>
  </si>
  <si>
    <t>06 0 1051</t>
  </si>
  <si>
    <t xml:space="preserve">11 1 1123 </t>
  </si>
  <si>
    <t>11 1 1124</t>
  </si>
  <si>
    <t>11</t>
  </si>
  <si>
    <t>11 2 1125</t>
  </si>
  <si>
    <t>11 2 1126</t>
  </si>
  <si>
    <t>12 1 1127</t>
  </si>
  <si>
    <t>12 1 1128</t>
  </si>
  <si>
    <t>12 1 1129</t>
  </si>
  <si>
    <t>12 1 1955</t>
  </si>
  <si>
    <t>12 1 1130</t>
  </si>
  <si>
    <t>12 2 1132</t>
  </si>
  <si>
    <t xml:space="preserve">12 2 1133 </t>
  </si>
  <si>
    <t>12 2 1134</t>
  </si>
  <si>
    <t>13 1 1135</t>
  </si>
  <si>
    <t>13 1 1136</t>
  </si>
  <si>
    <t>14 1 1138</t>
  </si>
  <si>
    <t>14 1 1139</t>
  </si>
  <si>
    <t>14 1 1140</t>
  </si>
  <si>
    <t>14 1 1141</t>
  </si>
  <si>
    <t>14 1 1142</t>
  </si>
  <si>
    <t>14 1 1143</t>
  </si>
  <si>
    <t>14 2 1144</t>
  </si>
  <si>
    <t>14 2 1145</t>
  </si>
  <si>
    <t>14 2 1146</t>
  </si>
  <si>
    <t>14 2 1147</t>
  </si>
  <si>
    <t>14 3 1148</t>
  </si>
  <si>
    <t>14 3 1149</t>
  </si>
  <si>
    <t>14 3 1952</t>
  </si>
  <si>
    <t>14 3 1951</t>
  </si>
  <si>
    <t>14 4 1955</t>
  </si>
  <si>
    <t>14 4 1953</t>
  </si>
  <si>
    <t>02 2 7016</t>
  </si>
  <si>
    <t>02 2 1027</t>
  </si>
  <si>
    <t>15 1 1150</t>
  </si>
  <si>
    <t>15 1 1151</t>
  </si>
  <si>
    <t>15 2 1152</t>
  </si>
  <si>
    <t>15 3 1153</t>
  </si>
  <si>
    <t>15 4 1154</t>
  </si>
  <si>
    <t>15 4 1155</t>
  </si>
  <si>
    <t>17 0 1168</t>
  </si>
  <si>
    <t>17 0 1169</t>
  </si>
  <si>
    <t>99 0 1915</t>
  </si>
  <si>
    <t>99 0 1955</t>
  </si>
  <si>
    <t>99 0 1901</t>
  </si>
  <si>
    <t>99 0 1902</t>
  </si>
  <si>
    <t>99 0 1903</t>
  </si>
  <si>
    <t>99 0 1916</t>
  </si>
  <si>
    <t>99 0 1917</t>
  </si>
  <si>
    <t>99 0 1918</t>
  </si>
  <si>
    <t>Мероприятия в топливно - энергетической области в рамках непрограммного направления деятельности ( субсидии юридическим лицам (кроме некоммерческих организаций), индивидуальным предпринимателям, физическим лицам)</t>
  </si>
  <si>
    <t>99 0 1904</t>
  </si>
  <si>
    <t>99 0 1905</t>
  </si>
  <si>
    <t>99 0 1906</t>
  </si>
  <si>
    <t>08 1 1063</t>
  </si>
  <si>
    <t>09 7 1092</t>
  </si>
  <si>
    <t>02 1 5220</t>
  </si>
  <si>
    <t>02 1 5250</t>
  </si>
  <si>
    <t>02 1 5280</t>
  </si>
  <si>
    <t>02 1 5380</t>
  </si>
  <si>
    <t>02 1 7001</t>
  </si>
  <si>
    <t>02 1 7002</t>
  </si>
  <si>
    <t>02 1 7003</t>
  </si>
  <si>
    <t>02 1 7006</t>
  </si>
  <si>
    <t>02 1 7007</t>
  </si>
  <si>
    <t>02 1 7008</t>
  </si>
  <si>
    <t>02 1 7009</t>
  </si>
  <si>
    <t>02 1 8001</t>
  </si>
  <si>
    <t>02 1 8004</t>
  </si>
  <si>
    <t>02 1 8005</t>
  </si>
  <si>
    <t>02 1 8007</t>
  </si>
  <si>
    <t>02 1 8008</t>
  </si>
  <si>
    <t>02 1 8009</t>
  </si>
  <si>
    <t>02 1 8010</t>
  </si>
  <si>
    <t>02 1 8011</t>
  </si>
  <si>
    <t>02 1 8002</t>
  </si>
  <si>
    <t>02 1 5270</t>
  </si>
  <si>
    <t>02 3 7028</t>
  </si>
  <si>
    <t>02 3 1955</t>
  </si>
  <si>
    <t>02 4 1029</t>
  </si>
  <si>
    <t>02 4 1030</t>
  </si>
  <si>
    <t>02 4 1031</t>
  </si>
  <si>
    <t>02 4 1032</t>
  </si>
  <si>
    <t>02 4 1033</t>
  </si>
  <si>
    <t>02 4 1034</t>
  </si>
  <si>
    <t>02 4 8501</t>
  </si>
  <si>
    <t>02 4 1035</t>
  </si>
  <si>
    <t>02 4 1036</t>
  </si>
  <si>
    <t>02 4 1037</t>
  </si>
  <si>
    <t>02 5 1954</t>
  </si>
  <si>
    <t>02 5 1953</t>
  </si>
  <si>
    <t>09 1 1067</t>
  </si>
  <si>
    <t>09 2 1069</t>
  </si>
  <si>
    <t>08 1 1062</t>
  </si>
  <si>
    <t>08 1 7166</t>
  </si>
  <si>
    <t>09 3 1070</t>
  </si>
  <si>
    <t>09 4 1071</t>
  </si>
  <si>
    <t>09 4 1073</t>
  </si>
  <si>
    <t>09 4 1074</t>
  </si>
  <si>
    <t>09 4 1075</t>
  </si>
  <si>
    <t>09 4 1076</t>
  </si>
  <si>
    <t>09 4 1077</t>
  </si>
  <si>
    <t>09 4 1078</t>
  </si>
  <si>
    <t>09 4 1079</t>
  </si>
  <si>
    <t>09 4 1080</t>
  </si>
  <si>
    <t>09 5 1082</t>
  </si>
  <si>
    <t>09 5 1083</t>
  </si>
  <si>
    <t>09 7 1090</t>
  </si>
  <si>
    <t>09 7 1091</t>
  </si>
  <si>
    <t>09 6 1084</t>
  </si>
  <si>
    <t>09 6 1085</t>
  </si>
  <si>
    <t>09 6 1086</t>
  </si>
  <si>
    <t>09 6 1072</t>
  </si>
  <si>
    <t>09 6 1087</t>
  </si>
  <si>
    <t>09 6 1088</t>
  </si>
  <si>
    <t>09 6 1089</t>
  </si>
  <si>
    <t>16 0 1164</t>
  </si>
  <si>
    <t>16 0 1165</t>
  </si>
  <si>
    <t>16 0 1166</t>
  </si>
  <si>
    <t>16 0 1167</t>
  </si>
  <si>
    <t>09 7 1093</t>
  </si>
  <si>
    <t>09 8 1955</t>
  </si>
  <si>
    <t>09 8 1953</t>
  </si>
  <si>
    <t>09 8 1951</t>
  </si>
  <si>
    <t>09 8 1952</t>
  </si>
  <si>
    <t>08 1 5082</t>
  </si>
  <si>
    <t>08 1 7202</t>
  </si>
  <si>
    <t>10 1 7180</t>
  </si>
  <si>
    <t>10 1 1098</t>
  </si>
  <si>
    <t>10 1 7181</t>
  </si>
  <si>
    <t>10 1 8012</t>
  </si>
  <si>
    <t>10 1 1099</t>
  </si>
  <si>
    <t>10 1 1100</t>
  </si>
  <si>
    <t>10 1 1101</t>
  </si>
  <si>
    <t>10 2 7183</t>
  </si>
  <si>
    <t>10 2 1102</t>
  </si>
  <si>
    <t>10 2 7204</t>
  </si>
  <si>
    <t>10 2 7205</t>
  </si>
  <si>
    <t>10 2 5260</t>
  </si>
  <si>
    <t>10 2 1103</t>
  </si>
  <si>
    <t>10 2 8013</t>
  </si>
  <si>
    <t>10 2 7201</t>
  </si>
  <si>
    <t xml:space="preserve">10 2 1104 </t>
  </si>
  <si>
    <t>10 2 1105</t>
  </si>
  <si>
    <t>10 2 1106</t>
  </si>
  <si>
    <t>10 2 1107</t>
  </si>
  <si>
    <t>10 3 1108</t>
  </si>
  <si>
    <t>10 3 1105</t>
  </si>
  <si>
    <t>10 3 1109</t>
  </si>
  <si>
    <t>10 4 1110</t>
  </si>
  <si>
    <t>10 4 1112</t>
  </si>
  <si>
    <t>10 5 1114</t>
  </si>
  <si>
    <t>10 6 1116</t>
  </si>
  <si>
    <t>10 8 7207</t>
  </si>
  <si>
    <t>10 8 1952</t>
  </si>
  <si>
    <t>10 8 1951</t>
  </si>
  <si>
    <t>10 9 1953</t>
  </si>
  <si>
    <t>10 9 1954</t>
  </si>
  <si>
    <t>10 Б 1956</t>
  </si>
  <si>
    <t>10 Б 1958</t>
  </si>
  <si>
    <t>10 Б 1959</t>
  </si>
  <si>
    <t>10 Б 1960</t>
  </si>
  <si>
    <t xml:space="preserve">Условно - утверждённые расходы  </t>
  </si>
  <si>
    <t>09 9 1097</t>
  </si>
  <si>
    <t>13 2 1137</t>
  </si>
  <si>
    <t>15 5 1156</t>
  </si>
  <si>
    <t>15 5 1157</t>
  </si>
  <si>
    <t>15 5 1158</t>
  </si>
  <si>
    <t>15 5 1159</t>
  </si>
  <si>
    <t>15 5 1161</t>
  </si>
  <si>
    <t>15 5 1162</t>
  </si>
  <si>
    <t xml:space="preserve">администрация Краснобродского городского округа  </t>
  </si>
  <si>
    <t xml:space="preserve">Контрольно-счетная палата  муниципального образования "Краснобродский городской округ" </t>
  </si>
  <si>
    <t>Муниципальное  казенное учреждение "Комитет по управлению муниципальным имуществом Краснобродского городского округа "</t>
  </si>
  <si>
    <t>Муниципальное учреждение "Управление образования   Краснобродского  городского округа"</t>
  </si>
  <si>
    <t xml:space="preserve"> Муниципальное казенное  учреждение "Управление культуры, молодёжной политики и спорта Краснобродского городского округа" </t>
  </si>
  <si>
    <t>Управление социальной защиты  Краснобродского городского округа</t>
  </si>
  <si>
    <t>Муниципальное  казенное учреждение "Управление жизнеобепечения Краснобродского городского округа "</t>
  </si>
  <si>
    <t xml:space="preserve">Территориальное управление посёлка  Артышта администрации  Краснобродского городского округа </t>
  </si>
  <si>
    <t>ИТОГО</t>
  </si>
  <si>
    <t>10 4 1111</t>
  </si>
  <si>
    <t>10 5 1113</t>
  </si>
  <si>
    <t>10 6 1115</t>
  </si>
  <si>
    <t>10 7 1117</t>
  </si>
  <si>
    <t>10 8 1118</t>
  </si>
  <si>
    <t>Глава Краснобродского городского округа в рамках непрограммного направления деятельности (расходы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</si>
  <si>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 (расходы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</si>
  <si>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 ( иные закупки товаров, работ и услуг для обеспечения государственных (муниципальных) нужд)</t>
  </si>
  <si>
    <t>850</t>
  </si>
  <si>
    <t>Обеспечение деятельности органов местного самоуправления в рамках непрограммного направления деятельности ( уплата налогов, сборов и иных платежей)</t>
  </si>
  <si>
    <t>Финансовое обеспечение наградной системы в рамках непрограммного направления деятельности (иные закупки товаров, работ и услуг для обеспечения государственных (муниципальных) нужд)</t>
  </si>
  <si>
    <t>Обеспечение хозяйственного обслуживания в рамках непрограммного направления деятельности (расходы на выплаты персоналу казенных учреждений)</t>
  </si>
  <si>
    <t>Создание и функционирование административных комиссий  в рамках непрограммного направления деятельности (расходы на выплаты персоналу государственных (муниципальных) органов)</t>
  </si>
  <si>
    <t>Создание и функционирование комиссий по делам несовершеннолетних и защите их прав рамках непрограммного направления деятельности (расходы на выплаты персоналу государственных (муниципальных) органов)</t>
  </si>
  <si>
    <t>Создание и функционирование комиссий по делам несовершеннолетних и защите их прав рамках непрограммного направления деятельности (иные закупки товаров, работ и услуг для обеспечения государственных (муниципальных) нужд)</t>
  </si>
  <si>
    <t>Содержание охраны правопорядка в рамках непрограммного направления деятельности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</si>
  <si>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в рамках непрограммного направления деятельности (расходы на выплаты персоналу казенных учреждений)</t>
  </si>
  <si>
    <t>Руководитель контрольно - счетной палаты Краснобродского городского округа в рамках непрограммного направления деятельности (расходы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</si>
  <si>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</si>
  <si>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 (иные закупки товаров, работ и услуг для обеспечения государственных (муниципальных) нужд)</t>
  </si>
  <si>
    <t>Обеспечение деятельности органов местного самоуправления в рамках непрограммного направления деятельности ( иные закупки товаров, работ, услуг для обеспечения государственных (муниципальных)нужд)</t>
  </si>
  <si>
    <t>Финансовое обеспечение наградной системы в рамках непрограммного направления деятельности (иные закупки товаров, работ, услуг для обеспечения государственных (муниципальных)нужд)</t>
  </si>
  <si>
    <t>99 0 7221</t>
  </si>
  <si>
    <t>Обеспечение деятельности органов местного самоуправления в рамках непрограммного направления деятельности (уплата налогов, сборов и иных платежей)</t>
  </si>
  <si>
    <t xml:space="preserve">Совет народных депутатов Краснобродского городского округа </t>
  </si>
  <si>
    <t>12 2 1131</t>
  </si>
  <si>
    <t>12 5 1954</t>
  </si>
  <si>
    <t>12 5 1953</t>
  </si>
  <si>
    <t>12 6 1958</t>
  </si>
  <si>
    <t>12 6 1959</t>
  </si>
  <si>
    <t>12 7 1951</t>
  </si>
  <si>
    <t>12 7 1952</t>
  </si>
  <si>
    <t>12 4 7201</t>
  </si>
  <si>
    <t>610</t>
  </si>
  <si>
    <t>Председатель Совета народных депутатов Краснобродского городского округа в рамках непрограммного направления деятельности (расходы на выплаты персоналу государственных (муниципальных) органов)</t>
  </si>
  <si>
    <t>07 0 1056</t>
  </si>
  <si>
    <t>07 0 1058</t>
  </si>
  <si>
    <t>01 3 1019</t>
  </si>
  <si>
    <t>01 Ж 1020</t>
  </si>
  <si>
    <t>01 Ж 1021</t>
  </si>
  <si>
    <t>07 0 1057</t>
  </si>
  <si>
    <t>Депутаты(члены)Совета народных депутатов Краснобродского городского округа в рамках непрограммного направления деятельности(расходы на выплаты персоналу государственных (муниципальных) органов)</t>
  </si>
  <si>
    <t>09 2 1094</t>
  </si>
  <si>
    <t>Приобретение компьютерной техники и оргтехники в рамках подпрограммы " Развитие информационного общества и формирование элементов электронного правительства" муниципальной программы  "Развитие информационного общества в Краснобродском городском округе" (субсидии бюджетным учреждениям)</t>
  </si>
  <si>
    <t>Приобретение лицензионного программного обеспечения в рамках подпрограммы " Развитие информационного общества и формирование элементов электронного правительства" муниципальной программы  "Развитие информационного общества в Краснобродском городском округе" (субсидии бюджетным учреждениям)</t>
  </si>
  <si>
    <t>Сопровождение и обслуживание программного обеспечения в рамках  подпрограммы " Развитие информационного общества и формирование элементов электронного правительства" муниципальной программы  "Развитие информационного общества в Краснобродском городском округе" (субсидии бюджетным учреждениям)</t>
  </si>
  <si>
    <t>Проведение противоэпизоотических мероприятий в рамках подпрограммы "Предупреждение и ликвидация последствий ЧС"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</si>
  <si>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Совершенствование и содержание системы оповещения Краснобродского городского округа в рамках подпрограммы "Предупреждение и ликвидация последствий ЧС"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</si>
  <si>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Проведение мероприятий по обеспечению безопасности на водных объектах в рамках подпрограммы  " Безопасность на водных объектах"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</si>
  <si>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Финансирование мероприятия по ведению гражданской обороны в рамках подпрограммы "Гражданская оборона"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</si>
  <si>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Проведение смотра - конкурса на лучшую учебно - материальную базу по ГО и ЧС в рамках подпрограммы "Гражданская оборона"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</si>
  <si>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Обследование жилых помещений для признания пригодными (непригодными) для проживания и многоквартирных домов аварийными и подлежащими сносу или реконструкции в рамках муниципальной программы "Проектирование"  (иные закупки товаров, работ и услуг для обеспечения государственных (муниципальных) нужд)</t>
  </si>
  <si>
    <t>Разработка документации по планировке территории Краснобродского городского округа в рамках муниципальной программы "Проектирование"  (иные закупки товаров, работ и услуг для обеспечения государственных (муниципальных) нужд)</t>
  </si>
  <si>
    <t>Наполнение базы данных информационной системы обеспечения градостроительной деятельности Краснобродского городского округа в рамках муниципальной программы "Проектирование"  (иные закупки товаров, работ и услуг для обеспечения государственных (муниципальных) нужд)</t>
  </si>
  <si>
    <t>Разработка проектно-сметной документации в рамках муниципальной программы "Проектирование"  (иные закупки товаров, работ и услуг для обеспечения государственных (муниципальных) нужд)</t>
  </si>
  <si>
    <t>Обновление инвестиционного паспорта Краснобродского городского округа в рамках муниципальной программы "Повышение инвестиционной привлекательности Краснобродского городского округа"  (иные закупки товаров, работ и услуг для обеспечения государственных (муниципальных) нужд)</t>
  </si>
  <si>
    <t>Разработка и реализация комплекса мероприятий по представлению Краснобродского городского округа инвестиционному сообществу, организация участия в ярмарках, выставках инвестиционных проектов и продукции предприятий Краснобродского городского округа в рамках муниципальной программы "Повышение инвестиционной привлекательности Краснобродского городского округа"  (иные закупки товаров, работ и услуг для обеспечения государственных (муниципальных) нужд)</t>
  </si>
  <si>
    <t>Проведение конкурса "Лучший инвестор года в Краснобродском городском округе" в рамках муниципальной программы "Повышение инвестиционной привлекательности Краснобродского городского округа"  (иные закупки товаров, работ и услуг для обеспечения государственных (муниципальных) нужд)</t>
  </si>
  <si>
    <t>Изучение и формирование благоприятной среды для развития предпринимательства в рамках муниципальной программы "Развитие субъектов малого и среднего предпринимательства"  (иные закупки товаров, работ и услуг для обеспечения государственных (муниципальных) нужд)</t>
  </si>
  <si>
    <t>Информационная и консультационная поддержка субъектов малого и среднего предпринимательства в рамках муниципальной программы "Развитие субъектов малого и среднего предпринимательства" (иные закупки товаров, работ и услуг для обеспечения государственных (муниципальных) нужд)</t>
  </si>
  <si>
    <t>Финансовая поддержка субъектов малого и среднего предпринимательства в рамках муниципальной программы "Развитие субъектов малого и среднего предпринимательства" ( субсидии юридическим лицам (кроме некоммерческих организаций), индивидуальным предпринимателям, физическим лицам)</t>
  </si>
  <si>
    <t>Организация занятости и социальной поддержки несовершеннолетних  в рамках муниципальной программы "Профилактика безнадзорности и правонарушений несовершеннолетних" (иные закупки товаров, работ и услуг для обеспечения государственных (муниципальных) нужд)</t>
  </si>
  <si>
    <t>Смена отопления в стационаре в рамках подпрограммы " Подготовка к зиме" муниципальной программы  " Здравоохранение" (субсидии бюджетным учреждениям)</t>
  </si>
  <si>
    <t xml:space="preserve">Обеспечение деятельности стационара в рамках подпрограммы" Создание условий для оказания медицинской помощи в стационаре" муниципальной программы  " Здравоохранение"  ( межбюджетные трансферты бюджетам территориальных территориальных фондов обязательного медицинского страхования)  </t>
  </si>
  <si>
    <t>Оснащение медицинским оборудованием и непроизводственным инвентарем стационара в рамках подпрограммы " Оснащение медицинским оборудованием и непроизводственным инвентарем учреждения" муниципальной программы  " Здравоохранение" (субсидии бюджетным учреждениям)</t>
  </si>
  <si>
    <t>Профилактика ВИЧ - инфекции в рамках подпрограммы " Повышение эффективности медицинской помощи при заболеваниях, имеющих социально - экономическую значимость" муниципальной программы  " Здравоохранение" (субсидии бюджетным учреждениям)</t>
  </si>
  <si>
    <t xml:space="preserve">Лечение и профилактика сахарного диабета                                                 в рамках подпрограммы " Повышение эффективности медицинской помощи при заболеваниях, имеющих социально - экономическую значимость" муниципальной программы  " Здравоохранение" ( субсидии бюджетным учреждениям)          </t>
  </si>
  <si>
    <t>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"Здоровый ребенок" муниципальной программы  " Здравоохранение" (субсидии бюджетным учреждениям)</t>
  </si>
  <si>
    <t>Вакцинация и серопрофилактика клещевого энцефалита в рамках подпрограммы "Иммунизация населения" муниципальной программы  " Здравоохранение"  (субсидии бюджетным учреждениям)</t>
  </si>
  <si>
    <t>Вакцинация против гриппа в рамках подпрограммы "Иммунизация населения" муниципальной программы  " Здравоохранение"  (субсидии бюджетным учреждениям)</t>
  </si>
  <si>
    <t>Обеспечение расходными материалами и изделиями медицинского назначения и оплата медицинских услуг в рамках подпрограммы " Создание условий для оказания медицинской помощи жителям п. Артышта и д. Дуброво" муниципальной программы  " Здравоохранение" (субсидии бюджетным учреждениям)</t>
  </si>
  <si>
    <t xml:space="preserve">Капитальный ремонт помещений  в рамках подпрограммы "Создание условий для оказания медицинской помощи жителям п. Артышта и д. Дуброво" муниципальной программы  " Здравоохранение"  (субсидии бюджетным учреждениям)  </t>
  </si>
  <si>
    <t xml:space="preserve">Профилактика туберкулеза и социально - значимых заболеваний в рамках подпрограммы " Повышение эффективности медицинской помощи при заболеваниях, имеющих социально - экономическую значимость" муниципальной программы  " Здравоохранение" (субсидии бюджетным учреждениям)  </t>
  </si>
  <si>
    <t>Оснащение медицинским оборудованием и непроизводственным инвентарем поликлиник в рамках подпрограммы " Оснащение медицинским оборудованием и непроизводственным инвентарем учреждения" муниципальной программы  " Здравоохранение" (субсидии бюджетным учреждениям)</t>
  </si>
  <si>
    <t>Сопровождение и обслуживание программного обеспечения в рамках подпрограммы " Развитие информационных систем" муниципальной программы  " Здравоохранение" (субсидии бюджетным учреждениям)</t>
  </si>
  <si>
    <t xml:space="preserve">Оплата за обучение на курсах повышения квалификации в рамках подпрограммы "Подготовка и переподготовка кадров" муниципальной программы  " Здравоохранение"  (субсидии бюджетным учреждениям)      </t>
  </si>
  <si>
    <t>Компенсация найма жилья молодым специалистам в рамках подпрограммы "Подготовка и переподготовка кадров" муниципальной программы  " Здравоохранение" (субсидии бюджетным учреждениям)</t>
  </si>
  <si>
    <t>Выплата подъемного пособия специалистам в рамках подпрограммы "Подготовка и переподготовка кадров" муниципальной программы  " Здравоохранение" (субсидии бюджетным учреждениям)</t>
  </si>
  <si>
    <t>Оплата обучения по договору целевой контрактной подготовки в рамках подпрограммы "Подготовка и переподготовка кадров" муниципальной программы  " Здравоохранение" (субсидии бюджетным учреждениям)</t>
  </si>
  <si>
    <t>Приобретение одноразовых пакетов класса А и Б в рамках подпрограммы "Утилизация медицинских отходов" муниципальной программы  " Здравоохранение" (субсидии бюджетным учреждениям)</t>
  </si>
  <si>
    <t>Обеспечение жильем молодых семей в рамках подпрограммы "Доступное и комфортное жилье граждан Краснобродского городского округа" муниципальной программы "Жилище"(социальные выплаты гражданам, кроме публичных нормативных социальных выплат)</t>
  </si>
  <si>
    <t>Полиграфические услуги по печати информационных материалов в рамках подпрограммы "Пресса" муниципальной программы "Средства массовой информации"  ( иные закупки товаров, работ и услуг для обеспечения государственных (муниципальных) нужд)</t>
  </si>
  <si>
    <t>Полиграфические услуги по изготовлению баннеров социальной тематики и сувенирной продукции в рамках подпрограммы "Пресса" муниципальной программы "Средства массовой информации"  (иные закупки товаров, работ и услуг для обеспечения государственных (муниципальных) нужд)</t>
  </si>
  <si>
    <t>Сотрудничество с ГТРК "Кузбасс" в рамках подпрограммы "Телевидение" муниципальной программы "Средства массовой информации" (иные закупки товаров, работ и услуг для обеспечения государственных (муниципальных) нужд)</t>
  </si>
  <si>
    <t>Обеспечение деятельности МКУ КУМИ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(расходы на выплаты персоналу государственных (муниципальных) органов)</t>
  </si>
  <si>
    <t>Обеспечение деятельности МКУ КУМИ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органов)</t>
  </si>
  <si>
    <t>Обучение по охране труда руководителей и специалистов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</si>
  <si>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</si>
  <si>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</si>
  <si>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Обеспечение ГСМ для пожарного автомобиля  в рамках подпрограммы "Создание и содержание добровольной пожарной охраны"муниципальной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</si>
  <si>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Ремонт и техническое обслуживание пожарного автомобиля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</si>
  <si>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Оценка муниципального имущества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</si>
  <si>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Межевание земельных участков гражданам, пользующихся льготами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</si>
  <si>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 Развитие дошкольного образования" муниципальной программы "Образование" (субсидии бюджетным учреждениям)</t>
  </si>
  <si>
    <t>Льгота за питание воспитанникам дошкольных учреждений из числа подопечных детей сирот и детей, оставшихся без попечения родителей воспитывающихся в дошкольных учреждениях в рамках подпрограммы " Развитие дошкольного образования" муниципальной программы "Образование" (субсидии бюджетным учреждениям)</t>
  </si>
  <si>
    <t>Приобретение детской мебели в рамках подпрограммы " Развитие дошкольного образования" муниципальной программы "Образование" (субсидии бюджетным учреждениям)</t>
  </si>
  <si>
    <t>Замена оконных блоков в детском саду № 56 с целью теплоизоляции здания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округа"(субсидии бюджетным учреждениям)</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</si>
  <si>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организациях в рамках подпрограммы " Развитие общего и дополнительного образования" муниципальной программы "Образование" (субсидии бюджетным учреждениям)</t>
  </si>
  <si>
    <t>Приобретение школьных учебников  в рамках подпрограммы " Развитие общего и дополнительного образования" муниципальной программы "Образование" (субсидии бюджетным учреждениям)</t>
  </si>
  <si>
    <t>Приобретение УМК в рамках перехода на ФГОС в рамках подпрограммы " Развитие общего и дополнительного образования" муниципальной программы "Образование" (субсидии бюджетным учреждениям)</t>
  </si>
  <si>
    <t>Приобретение школьной мебели в рамках подпрограммы " Развитие общего и дополнительного образования" муниципальной программы "Образование" (субсидии бюджетным учреждениям)</t>
  </si>
  <si>
    <t>Акция" Помоги собраться в школу" в рамках подпрограммы " Развитие общего и дополнительного образования" муниципальной программы "Образование" (субсидии бюджетным учреждениям)</t>
  </si>
  <si>
    <t>Приобретение УМК в рамках перехода на ФГОС в рамках подпрограммы " Другие вопросы в сфере образования" муниципальной программы "Образование" (субсидии бюджетным учреждениям)</t>
  </si>
  <si>
    <t>Детское питание комплексное решение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(публичные нормативные социальные выплаты гражданам)</t>
  </si>
  <si>
    <t>Детский отдых круглый год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(социальные выплаты гражданам, кроме публичных нормативных социальных выплат)</t>
  </si>
  <si>
    <t>Подготовка к отопительному сезону и новому учебному году в рамках подпрограммы "Ремонт образовательных учреждений" муниципальной программы "Образование" (субсидии бюджетным учреждениям)</t>
  </si>
  <si>
    <t>Капитальный ремонт образовательных учреждений в рамках подпрограммы "Ремонт образовательных учреждений" муниципальной программы "Образование" (субсидии бюджетным учреждениям)</t>
  </si>
  <si>
    <t>Материально техническое оснащение кабинетов ОБЖ; проведение военно - полевых сборов и областные совернования;игра "Зарница" в рамках подпрограммы "Военно - патриотическое воспитание обучающихся"  муниципальной программы "Образование" (субсидии бюджетным учреждениям)</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</si>
  <si>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(расходы на выплаты персоналу казенных учреждений)</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</si>
  <si>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</si>
  <si>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Организация и осуществление деятельности по опеке и попечительству в рамках подпрограммы "Обеспечение деятельности подведомственных учреждений" муниципальной программы "Образование" (расходы на выплаты персоналу казенных учреждений)</t>
  </si>
  <si>
    <t>Организация и осуществление деятельности по опеке и попечительству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</si>
  <si>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</si>
  <si>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</si>
  <si>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Обучение по охране труда руководителей и специалистов  в рамках подпрограммы "Улучшение условий и охраны труда в бюджетных учреждениях" муниципальной программы "Образование" (субсидии бюджетным учреждениям)</t>
  </si>
  <si>
    <t>Проведение аттестации рабочих мест по условиям труда  в рамках подпрограммы "Улучшение условий и охраны труда в бюджетных учреждениях" муниципальной программы "Образование" (субсидии бюджетным учреждениям)</t>
  </si>
  <si>
    <t>Компенсация найма жилья молодым специалистам в рамках подпрограммы "Обеспечение кадрами системы образования" муниципальной программы "Образование" (субсидии бюджетным учреждениям)</t>
  </si>
  <si>
    <t>Стипендии студентам 5-6 курсов, обучающихся по договору целевой контрактной подготовки в рамках подпрограммы "Обеспечение кадрами системы образования" муниципальной программы "Образование" (субсидии бюджетным учреждениям)</t>
  </si>
  <si>
    <t>Выплата подъемного пособия специалистам в рамках подпрограммы "Обеспечение кадрами системы образования" муниципальной программы "Образование"  (субсидии бюджетным учреждениям)</t>
  </si>
  <si>
    <t>Оплата обучения по договору целевой контрактной подготовки в рамках подпрограммы "Обеспечение кадрами системы образования" муниципальной программы "Образование"  (субсидии бюджетным учреждениям)</t>
  </si>
  <si>
    <t>Меры социальной поддержки многодетных семей в соответствии с Законом Кемеровской области от 14 ноября 2005года № 123- ОЗ"О мерах социальной поддержки многодетных семей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</si>
  <si>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зачисления денежных средств для детей-сирот и детей, оставшихся без попечения родителей, на специальные накопительные банковские счета в рамках подпрограммы " Развитие общего и дополнительного образования" муниципальной программы "Образование" (социальные выплаты гражданам, кроме публичных нормативных социальных выплат)</t>
  </si>
  <si>
    <t>Предоставление бесплатного проезда на городском, пригородном, в сельской местности на внутрирайонном транспорте детям-сиротам и детям, оставшимся без попечения родителей, обучающимся в общеобразовательных организациях в рамках подпрограммы " Развитие общего и дополнительного образования" муниципальной программы "Образование" (социальные выплаты гражданам, кроме публичных нормативных социальных выплат)</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</si>
  <si>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 Развитие общего и дополнительного образования" муниципальной программы "Образование" (премии и гранты)</t>
  </si>
  <si>
    <t>Выплата единовременного пособия при всех формах устройства детей, лишенных родительского попечения, в семью в рамках подпрограммы " Развитие общего и дополнительного образования" муниципальной программы "Образование" (публичные нормативные социальные выплаты гражданам)</t>
  </si>
  <si>
    <t>Компенсация части платы за присмотр и уход, взимаемой с родителей (законных представителей) детей, осваивающих образовательные программы дошкольного образования в рамках подпрограммы " Развитие дошкольного образования" муниципальной программы "Образование" (публичные нормативные социальные выплаты гражданам)</t>
  </si>
  <si>
    <t>Реализация мер в области государственной молодежной политики в рамках подпрограммы "Молодежная политика муниципальной программы "Молодежь и спорт"  (субсидии бюджетным учреждениям)</t>
  </si>
  <si>
    <t>Развитие системы информирования населения о мерах профилактики наркомании и ВИЧ - инфицирования.Формирование потребности в здоровом образе жизни в рамках муниципальной программы " Комплексные меры противодействия злоупотреблению наркотиками и их незаконному обороту" (субсидии бюджетным учреждениям)</t>
  </si>
  <si>
    <t>Содействие правоохранительной деятельности по противодействию наркомании и ВИЧ - инфицированию в рамках муниципальной программы " Комплексные меры противодействия злоупотреблению наркотиками и их незаконному обороту" (субсидии бюджетным учреждениям)</t>
  </si>
  <si>
    <t>Сохранение и развитие самодеятельного народного творчества в рамках подпрограммы " Развитие культуры"муниципальной программы"Культура" (субсидии бюджетным учреждениям)</t>
  </si>
  <si>
    <t>Социальная поддержка работников культуры и одаренных детей в рамках подпрограммы " Развитие культуры"муниципальной программы"Культура"  (иные закупки товаров, работ и услуг для обеспечения государственных (муниципальных) нужд)</t>
  </si>
  <si>
    <t>Улучшение материально - технической базы учреждений культуры, искусства и образовательных учреждений культуры, пополнение библиотечных и музейных фондов в рамках  подпрограммы " Развитие культуры"муниципальной программы"Культура"  (субсидии бюджетным учреждениям)</t>
  </si>
  <si>
    <t>Ремонтные работы и подготовка к зиме в рамках подпрограммы " Развитие культуры"муниципальной программы"Культура" (субсидии бюджетным учреждениям)</t>
  </si>
  <si>
    <t>Обеспечение деятельности аппарата управления культуры, молодежной политики и спорта в рамках подпрограммы " Культура и искусство" муниципальной программы"Культура" (расходы на выплаты персоналу государственных (муниципальных) органов)</t>
  </si>
  <si>
    <t>Обеспечение деятельности централизованной бухгалтерии управления культуры, молодежной политики и спорта в рамках подпрограммы " Культура и искусство" муниципальной программы"Культура"  (расходы на выплаты персоналу казенных учреждений)</t>
  </si>
  <si>
    <t>Обеспечение деятельности централизованной бухгалтерии управления культуры, молодежной политики и спорта в рамках подпрограммы " Культура и искусство" муниципальной программы"Культура" (иные закупки товаров, работ и услуг для обеспечения государственных (муниципальных) нужд)</t>
  </si>
  <si>
    <t>Обеспечение деятельности централизованной бухгалтерии управления культуры, молодежной политики и спорта в рамках подпрограммы " Культура и искусство" муниципальной программы"Культура"  (уплата налогов, сборов и иных платежей)</t>
  </si>
  <si>
    <t>Проведение аттестации рабочих мест по условиям труда в рамках подпрограммы " Улучшение условий и охраны труда" муниципальной программы"Культура" (субсидии бюджетным учреждениям)</t>
  </si>
  <si>
    <t>Обучение по охране труда руководителей и специалистов в рамках подпрограммы " Улучшение условий и охраны труда" муниципальной программы"Культура" (субсидии бюджетным учреждениям)</t>
  </si>
  <si>
    <t>Выплата подъемного пособия специалистам в рамках подпрограммы  " Обеспечение кадрами специалистов и руководителей учреждений культуры" муниципальной программы"Культура"(субсидии бюджетным учреждениям)</t>
  </si>
  <si>
    <t>Стипендии студентам 5-6 курсов, обучающихся по договору целевой контрактной подготовки в рамках подпрограммы " Обеспечение кадрами специалистов и руководителей учреждений культуры" муниципальной программы"Культура"  (субсидии бюджетным учреждениям)</t>
  </si>
  <si>
    <t>Приобретение компьютерной техники и оргтехники в рамках подпрограммы " Развитие информационного общества" муниципальной программы"Культура" (субсидии бюджетным учреждениям)</t>
  </si>
  <si>
    <t>Сопровождение и обслуживание программного обеспечения в рамках подпрограммы " Развитие информационного общества" муниципальной программы"Культура" (субсидии бюджетным учреждениям)</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</si>
  <si>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"Социальная поддержка работников образовательных организаций и реализация мероприятий по привлечению молодых специалистов" муниципальной программы "Культура" (премии и гранты)</t>
  </si>
  <si>
    <t>Развитие физической культуры и спорта в рамках подпрограммы "Физкультура и спорт" муниципальной программы "Молодежь и спорт" (иные закупки товаров, работ и услуг для обеспечения государственных (муниципальных) нужд)</t>
  </si>
  <si>
    <t>Развитие физической культуры и спорта   в рамках подпрограммы "Физкультура и спорт" муниципальной программы "Молодежь и спорт" (субсидии бюджетным учреждениям)</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</si>
  <si>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программы"Социальная поддержка населения Краснобродского городского округа" (расходы на выплаты персоналу казенных учреждений)</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</si>
  <si>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 иные закупки товаров, работ и услуг для обеспечения государственных (муниципальных) нужд)</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</si>
  <si>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программы"Социальная поддержка населения Краснобродского городского округа" (уплата налогов, сборов и иных платежей)</t>
  </si>
  <si>
    <t>Расходы на содержание учреждения социального обслуживания населения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</si>
  <si>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Расходы на содержание учреждения социального обслуживания населения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(уплата налогов, сборов и иных платежей)</t>
  </si>
  <si>
    <t>Осуществление полномочия по осуществлению  ежегодной денежной выплаты лицам, награжденным нагрудным знаком «Почетный донор России»в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</si>
  <si>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Оплата жилищно-коммунальных услуг отдельным категориям граждан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</si>
  <si>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Оплата жилищно-коммунальных услуг отдельным категориям граждан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</si>
  <si>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</si>
  <si>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</si>
  <si>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ветеранов труда в соответствии с Законом Кемеровской области от 20 декабря 2004 года № 105-ОЗ"О мерах социальной поддержки отдельной категории  ветеранов Великой Отечественной войны и ветеранов труда"в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</si>
  <si>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Обеспечение мер социальной поддержки ветеранов труда в соответствии с Законом Кемеровской области от 20 декабря 2004 года № 105-ОЗ"О мерах социальной поддержки отдельной категории  ветеранов Великой Отечественной войны и ветеранов труда"в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</si>
  <si>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ветеранов труда в соответствии с Законом Кемеровской области от 20 декабря 2004 года № 105-ОЗ"О мерах социальной поддержки отдельной категории  ветеранов Великой Отечественной войны и ветеранов труда"в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</si>
  <si>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20.декабря 2004 года № 105-ОЗ"О мерах социальной поддержки отдельной категории ветеранов Великой Отечественной войны и ветеранов труда"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t>
  </si>
  <si>
    <t>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20.декабря 2004 года № 105-ОЗ"О мерах социальной поддержки отдельной категории ветеранов Великой Отечественной войны и ветеранов труда"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</si>
  <si>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20.декабря 2004 года № 105-ОЗ"О мерах социальной поддержки отдельной категории ветеранов Великой Отечественной войны и ветеранов труда"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 )</t>
  </si>
  <si>
    <t>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114-ОЗ"о мерах социальной поддержки реабилитированных лиц и лиц , признанных пострадавшими от политических репрессий"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</si>
  <si>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114-ОЗ"о мерах социальной поддержки реабилитированных лиц и лиц , признанных пострадавшими от политических репрессий"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</si>
  <si>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114-ОЗ"о мерах социальной поддержки реабилитированных лиц и лиц , признанных пострадавшими от политических репрессий"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</si>
  <si>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Меры социальной поддержки отдельных категорий многодетных матерей в соответствии с Законом  Кемеровской области от 8 апреля 2008 года № 14-ОЗ "О мерах социальной поддержки отдельных категорий многодетных матерей"в рамках подпрограммы "Реализация мер социальной поддержки отдельных категорий граждан" муниципальной программы"Социальная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</si>
  <si>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отдельных категорий многодетных матерей в соответствии с Законом  Кемеровской области от 8 апреля 2008 года № 14-ОЗ "О мерах социальной поддержки отдельных категорий многодетных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</si>
  <si>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Меры социальной поддержки отдельных категорий граждан в соответствии с Законом Кемеровской области от 27 января 2005года № 15-ОЗ"О мерах социальной поддержки отделных категорий граждан"в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</si>
  <si>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отдельных категорий граждан в соответствии с Законом Кемеровской области от 27 января 2005года № 15-ОЗ"О мерах социальной поддержки отделных категорий граждан"в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</si>
  <si>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Предоставление гражданам субсидий на оплату жилого помещения и коммунальных услуг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</si>
  <si>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Дополнительная мера социальной поддержки семей, имеющих детей, в соответсвии  с Законом Кемеровской области от 25 апреля 2011 года № 51-ОЗ "О дополнительной мере социальной поддержки семей, имеющих детей"в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</si>
  <si>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Назначение и выплата пенсий Кемеровской области в соответствии с Законом Кемеровской области от 14 января 1999 года № 8-ОЗ «О пенсиях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</si>
  <si>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Назначение и выплата пенсий Кемеровской области в соответствии с Законом Кемеровской области от 14 января 1999 года № 8-ОЗ «О пенсиях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</si>
  <si>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Ежемесячное пособие на ребенка в соответствии с Законом Кемеровской области от 18 ноября 2004 года № 75-ОЗ"О размере,порядке назначения и выплаты ежемесячного пособия на ребенка"в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</si>
  <si>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Социальная поддержка граждан, достигших возраста 70 лет, в соответствии с Законом Кемеровской области от 10 июня 2005 года № 74-ОЗ " О социальной поддержке граждан, достигших возраста 70 лет"в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</si>
  <si>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Социальная поддержка граждан, достигших возраста 70 лет, в соответствии с Законом Кемеровской области от 10 июня 2005 года № 74-ОЗ " О социальной поддержке граждан, достигших возраста 70 лет"в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</si>
  <si>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 140-ОЗ «О государственной социальной помощи малоимущим семьям и малоимущим одиноко проживающим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</si>
  <si>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Денежная выплата отдельным категориям граждан в соответствии с Законом Кемеровской области от 12 декабря 2006 года № 156-ОЗ"О денежной выплате отдельным категориям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</si>
  <si>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Денежная выплата отдельным категориям граждан в соответствии с Законом Кемеровской области от 12 декабря 2006 года № 156-ОЗ"О денежной выплате отдельным категориям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</si>
  <si>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Меры социальной поддержки по оплате жилищно-коммунальных услуг отдельных категорий граждан,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 2-ОЗ "О мерах социальной поддержки отдельных категорий граждан по оплате жилья и(или) коммунальных услуг"в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</si>
  <si>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по оплате жилищно-коммунальных услуг отдельных категорий граждан,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 2-ОЗ "О мерах социальной поддержки отдельных категорий граждан по оплате жилья и(или) коммунальных услуг"в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</si>
  <si>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№73"О ежемесячной денежной выплате отдельным категориям семей в случае рождения третьего ребенка или последующих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</si>
  <si>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Социальная поддержка и социальное обслуживание населения в части содержания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(расходы на выплаты персоналу государственных (муниципальных) органов)</t>
  </si>
  <si>
    <t>Социальная поддержка и социальное обслуживание населения в части содержания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</si>
  <si>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Социальная поддержка и социальное обслуживание населения в части содержания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(уплата налогов, сборов и иных платежей)</t>
  </si>
  <si>
    <t>Обеспечение деятельности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(расходы на выплаты персоналу государственных (муниципальных) органов)</t>
  </si>
  <si>
    <t>Обеспечение деятельности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</si>
  <si>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Оказание адресной материальной помощи нуждающимся и социально незащищенным категориям граждан,семьям с детьми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округа"(социальные выплаты гражданам, кроме публичных нормативных социальных выплат)</t>
  </si>
  <si>
    <t>Субсидии некоммерческим организациям, не являющимся государственными учреждениями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(субсидии некоммерческим организациям(за исключением государственных(муниципальных) учреждений)</t>
  </si>
  <si>
    <t>Выполнение мероприятий по возмещению транспортных расходов для предоставления мер социальной поддержки отдельных категорий граждан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</si>
  <si>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по оплате жилищно-коммунальных услуг отдельных категорий граждан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</si>
  <si>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Муниципальные  пенсии, выплаты отдельным категориям граждан ,в том числе оплата услуг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</si>
  <si>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Муниципальные  пенсии, выплаты отдельным категориям граждан ,в том числе оплата услуг в рамках подпрограммы"Реализация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 (публичные нормативные социальные выплаты гражданам)</t>
  </si>
  <si>
    <t>Организация и проведение социально-значимых мероприятий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</si>
  <si>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Организация и проведение социально-значимых мероприятий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</si>
  <si>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Мероприятия по повышению информированности граждан о системе социальной поддержки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</si>
  <si>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Организация медико-социальной реабилитации для военнослужащих,прошедших локальные войны и вооруженные конфликты, а также семей погибших (умерших)  военнослужащих в рамках подпрограммы"Реализация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</si>
  <si>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Проведение аттестации рабочих мест по условиям труда в бюджетных учреждениях в рамках подпрограммы " Улучшение условий охраны труда"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</si>
  <si>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Обучение по охране труда руководителей и специалистов в рамках подпрограммы " Улучшение условий охраны труда"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</si>
  <si>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Продление автобусного маршрута в рамках подпрограммы"Отдельные мероприятия по видам транспорта"муниципальной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</si>
  <si>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Строительство многоквартирных домов в рамках подпрограммы "Доступное и комфортное жилье граждан Краснобродского городского округа" муниципальной программы "Жилище" (бюджетные инвестиции )</t>
  </si>
  <si>
    <t>Обеспечение жильем социальных категорий граждан, установленных законодательством Кемеровской области в рамках подпрограммы "Доступное и комфортное жилье граждан Краснобродского городского округа" муниципальной программы "Жилище"(бюджетные инвестиции)</t>
  </si>
  <si>
    <t>Капитальный ремонт муниципального жилого фонда в рамках подпрограммы"Поддержка жилищного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</si>
  <si>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Капитальный ремонт водозаборных сооружений и водопроводных сетей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</si>
  <si>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Поддержка КНС 2,3,4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</si>
  <si>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Комплекс мероприятий по поддержке очистных сооружений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</si>
  <si>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Капитальный ремонт внутриквартальных тепловых сетей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</si>
  <si>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Технологическое подключение новых электрических сетей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</si>
  <si>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</si>
  <si>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</si>
  <si>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</si>
  <si>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r>
      <t>Приобретение контейнеров для сбора ТБО и оборудования контейнерных площадок  в рамках подпрограммы"Обращение с отходами производства и потребления"муниципальной программы "Развитие городского хозяйства на территории Кранобродского городского округа" (прочая закупка товаров, работ и услуг для обеспечения</t>
    </r>
    <r>
      <rPr>
        <b/>
        <sz val="8"/>
        <rFont val="Arial"/>
        <family val="2"/>
      </rPr>
      <t xml:space="preserve"> </t>
    </r>
    <r>
      <rPr>
        <sz val="8"/>
        <rFont val="Arial"/>
        <family val="2"/>
      </rPr>
      <t>государственных (муниципальных) нужд)</t>
    </r>
  </si>
  <si>
    <t>Привлечение техники для сбора и вывоза ТБО в течение периода проведения месячника по санитарной очистке частного сектора территорий городского сектора  в рамках подпрограммы"Обращение с отходами производства и потребления"муниципальной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</si>
  <si>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Восстановление теплоизоляции внешних тепловых сетей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</si>
  <si>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Снос строений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</si>
  <si>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 xml:space="preserve">Обслуживание и ремонт сетей наружного освещения улиц в рамках подпрограммы"Благоустройство городского округа"муниципальной программы "Развитие городского хозяйства на территории Кранобродского городского округа" (иные закупки товаров, работ и услуг для обеспечения государственных (муниципальных) нужд) </t>
  </si>
  <si>
    <t>Обслуживание и ремонт светофорных объектов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</si>
  <si>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Монтаж светильников уличного освещения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</si>
  <si>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и благоустройство Краснобродского городского округа, в том числе оплата уличного освещения в рамках подпрограммы"Благоустройство городского округа"муниципальной программы "Развитие городского хозяйства на территории Кранобродского городского округа" (иные закупки товаров, работ и услуг для обеспечения государственных (муниципальных) нужд)</t>
  </si>
  <si>
    <t>Озеленение Краснобродского городского округа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</si>
  <si>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Прочие мероприятия по благоустройству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</si>
  <si>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Проведение мероприятий по пропаганде безопасности дорожного движения и предупреждению детского дорожно-транспортного травматизма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</si>
  <si>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Установка и восстановление средств технического регулирования. Выполнение разметки проезжей части автомобильных дорог и велосипедных дорожек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</si>
  <si>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Установка пешеходного ограждения и защитных столбиков на остановках общественного транспорта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</si>
  <si>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Разработка и обновление проектов организации движения по улицам городского округа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</si>
  <si>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Информационное обеспечение в области энергосбережения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</si>
  <si>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МКУ "УЖО"КГО"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(расходы на выплаты персоналу государственных (муниципальных) органов)</t>
  </si>
  <si>
    <t>Содержание МКУ "УЖО"КГО"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</si>
  <si>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МКУ "УЖО"КГО"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(уплата налогов, сборов и иных платежей)</t>
  </si>
  <si>
    <t>Обучение по охране труда руководителей и специалистов  в рамках подпрограммы "Обеспечение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</si>
  <si>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</si>
  <si>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</si>
  <si>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Мероприятие в рамках Дней защиты от экологической опасности в рамках подпрограммы"Охрана окружающей среды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</si>
  <si>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"Доступное и комфортное жилье граждан Краснобродского городского округа" муниципальной программы "Жилище" (бюджетные инвестиции)</t>
  </si>
  <si>
    <t xml:space="preserve">Обеспечение льготными лекарственными средствами и  медицинскими изделиями отдельных групп граждан и по категориям заболеваний в рамках подпрограммы "Охрана и укрепление здоровья старшего поколения" муниципальной программы  " Здравоохранение" (социальные выплаты гражданам, кроме публичных нормативных социальных выплат)   </t>
  </si>
  <si>
    <t>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бесплатного оказания гражданам медицинской помощи ( за исключением медицинской помощи, оказываемой в государственных медицинских организациях Кемеровской области)   в рамках подпрограммы "Здоровый ребенок" муниципальной программы  " Здравоохранение" (субсидии бюджетным учреждениям)</t>
  </si>
  <si>
    <t xml:space="preserve">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бесплатного оказания гражданам медицинской помощи ( за исключением медицинской помощи, оказываемой в государственных медицинских организациях Кемеровской области) в рамках непрограммного направления деятельности (субсидии бюджетным учреждениям)      </t>
  </si>
  <si>
    <t xml:space="preserve">Обеспечение лекарственными средствами, предоставляемыми по рецептам врачей, детей - сирот и детей, оставшихся без попечения родителей, в возрасте до 6 лет, находящихся под опекой, в приемной семье, в  соотвествии с Законом Кемеровской области от 14 декабря 2010 года № 124-ОЗ " О некоторых вопросах в сфере опеки и попечительства несовершеннолетних" в рамках подпрограммы "Здоровый ребенок" муниципальной программы  " Здравоохранение" (социальные выплаты гражданам, кроме публичных нормативных социальных выплат)               </t>
  </si>
  <si>
    <t>Ежемесячные денежные выплаты отдельным категориям граждан, воспитывающих детей в возрасте от 1,5 до 7 лет, в соответствии с Законом Кемеровской области от 10 декабря 2007 года № 162-ОЗ «О ежемесячной денежной выплате отдельным категориям граждан, воспитывающих детей в возрасте от 1,5 до 7 лет»в рамках подпрограммы " Развитие дошкольного образования" муниципальной программы "Образование" (публичные нормативные социальные выплаты гражданам)</t>
  </si>
  <si>
    <t>Социальная поддержка граждан при всех формах устройства детей, лишенных родительского попечения, в семью в соответствии с 3аконами Кемеровской области от 14 декабря 2010 года № 124-ОЗ «О некоторых вопросах в сфере опеки и попечительства несовершеннолетних» и от 13 марта 2008 года « О предоставлении меры социальной поддержки гражданам, усыновившим (удочерившим) детей-сирот и детей, оставшихся без попечения родителей» в рамках подпрограммы " Развитие общего и дополнительного образования" муниципальной программы "Образование" (публичные нормативные социальные выплаты гражданам)</t>
  </si>
  <si>
    <t>Социальная поддержка граждан при всех формах устройства детей, лишенных родительского попечения, в семью в соответствии с 3аконами Кемеровской области от 14 декабря 2010 года № 124-ОЗ «О некоторых вопросах в сфере опеки и попечительства несовершеннолетних» и от 13 марта 2008 года « О предоставлении меры социальной поддержки гражданам, усыновившим (удочерившим) детей-сирот и детей, оставшихся без попечения родителей» в рамках подпрограммы " Развитие общего и дополнительного образования" муниципальной программы "Образование" (иные закупки товаров, работ и услуг для обеспечения государственных (муниципальных) нужд)</t>
  </si>
  <si>
    <t>Осуществление  переданных полномочий Российской Федерации по предоставлению отдельных мер социальной поддержки граждан,подвергшихся воздействию радиации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</si>
  <si>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02 1 5137</t>
  </si>
  <si>
    <t>Меры социальной поддержки отдельных категорий приемных родителей в соответствии с Законом Кемеровской области от 7 февраля 2013 года №9-ОЗ "О мерах социальной поддержки отдельной категории приемных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</si>
  <si>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призыву,в соответствии с Федеральным законом от 19 мая 1995 года № 81-ФЗ"О государственных пособиях гражданам, имеющих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</si>
  <si>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04 6 1052</t>
  </si>
  <si>
    <t>04 7 1053</t>
  </si>
  <si>
    <t>04 8 1054</t>
  </si>
  <si>
    <t>Монтажные работы по установке систем ОПС и видеонаблюдения в рамках подпрограммы " Монтажные работы по установке систем ОПС и видеонаблюдения"муниципальной программы  "Развитие информационного общества в Краснобродском городском округе"(субсидии бюджетным учреждениям)</t>
  </si>
  <si>
    <t>Единый фирменный стиль МФЦ в рамках подпрограммы " Единый фирменный стиль МФЦ"муниципальной программы  "Развитие информационного общества в Краснобродском городском округе"  (субсидии бюджетным учреждениям)</t>
  </si>
  <si>
    <t xml:space="preserve">15 6 1909 </t>
  </si>
  <si>
    <t>Содержание ЕДДС Краснобродского городского округа в рамках подпрограммы" Содержание и развитие ЕДДС Краснобродского городского округа"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</si>
  <si>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 xml:space="preserve">Приобретение компьютерной техники и оргтехники                                  в рамках подпрограммы " Развитие информационных систем" муниципальной программы  " Здравоохранение" (субсидии бюджетным учреждениям)                             </t>
  </si>
  <si>
    <t>Обучение охране труда руководителей и специалистов в рамках подпрограммы " Улучшение условий охраны труда" муниципальной программы  " Здравоохранение" (субсидии бюджетным учреждениям)</t>
  </si>
  <si>
    <t>Доплата за непрерывный стаж работы молодым специалистам  в рамках подпрограммы "Подготовка и переподготовка кадров"  муниципальной программы "Здравоохранение" (субсидии бюджетным учреждениям)</t>
  </si>
  <si>
    <t>Оснащение медицинским оборудованием и непроизводственным инвентарем отделения скорой помощи в рамках подпрограммы " Оснащение медицинским оборудованием и непроизводственным инвентарем учреждения" муниципальной программы  " Здравоохранение"  (субсидии бюджетным учреждениям)</t>
  </si>
  <si>
    <t>Организация и проведения мероприятий, направленных на поддержку жизненной активности и здорового образа жизни пенсионеров ,детей, находящихся в трудной жизненной ситуации,опекаемых и приемных семей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</si>
  <si>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Ремонт дорожного покрытия улиц п. Артышта в рамках подпрограммы"Поддержка улично-дорожной сети"муниципальной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</si>
  <si>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ЕДДС Краснобродского городского округа в рамках подпрограммы" Содержание и развитие ЕДДС Краснобродского городского округа" муниципальной программы "Предупреждение и ликвидация последствий чрезвычайных ситуаций природного и техногенного характера"(расходы на выплаты персоналу казенных учреждений)</t>
  </si>
  <si>
    <t>01 Ж 1022</t>
  </si>
  <si>
    <t>01 7 1172</t>
  </si>
  <si>
    <t>Расходы на содержание учреждения социального обслуживания населения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(расходы на выплаты персоналу казенных учреждений)</t>
  </si>
  <si>
    <t>Монтаж АПС с дублированием сигналов на пульт подразделения пожарной охраны и проектно-изыскательские работы в рамках подпрограммы "Обеспечение безопасности деятельности учреждения" муниципальной программы  " Здравоохранение" (субсидии бюджетным учреждениям)</t>
  </si>
  <si>
    <t>Установка систем видеонаблюдения и видеофиксации в рамках подпрограммы "Обеспечение безопасности деятельности учреждения" муниципальной программы  " Здравоохранение" (субсидии бюджетным учреждениям)</t>
  </si>
  <si>
    <t>Обучение по охране труда руководителей и специалистов в бюджетных учреждений  в рамках подпрограммы " Улучшение условий охраны труда" муниципальной программы  "Развитие информационного общества в Краснобродском городском округе" (субсидии бюджетным учреждениям)</t>
  </si>
  <si>
    <t>Модернизация системы обогрева павильонов скважин с использованием энергосберегающих технологий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</si>
  <si>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Доплата за питание воспитанникам дошкольных учреждений до выполнения натуральных норм в дошкольных учреждениях округа в рамках подпрограммы " Развитие дошкольного образования" муниципальной программы "Образование" (субсидии бюджетным учреждениям)</t>
  </si>
  <si>
    <t>Меры социальной поддержки детей сирот и детей, оставшихся без попечения родителей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(социальные выплаты гражданам, кроме публичных нормативных социальных выплат)</t>
  </si>
  <si>
    <t>Обучение по охране труда руководителей и специалистов в рамках подпрограммы " Улучшение условий и охраны труда" муниципальной программы"Культура"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</si>
  <si>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 " Развитие информационного общества" муниципальной программы"Культура"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</si>
  <si>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 " Развитие информационного общества" муниципальной программы"Культура" ((иные закупки товаров, работ и услуг для обеспечения государственных (муниципальных) нужд)</t>
  </si>
  <si>
    <t>Инвентаризация муниципального жилого фонда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</si>
  <si>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Инвентаризация муниципального нежилого фонда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</si>
  <si>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Инвентаризация и оформление бесхозяйного имущества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</si>
  <si>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Приобретение имущества для муниципальных нужд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</si>
  <si>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Формирование земельных участков под инвестиционные площадки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</si>
  <si>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Обновление программы Mapinfo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</si>
  <si>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Объявления в СМИ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</si>
  <si>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Ремонт муниципального имущества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</si>
  <si>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Формирование земельных участков под строительство МКД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</si>
  <si>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Проведение мероприятий по обеспечению безопасности населенных пунктов п.Артышта и п.с. Дуброво в рамках подпрограммы "Первичные меры пожарной безопасности"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</si>
  <si>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Приобретение специального оборудования и спецодежды для ДПК п.Артышта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</si>
  <si>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Поощрение членов ДПК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</si>
  <si>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Содержание помещения для ДПК п.Артышта в рамках подпрограммы "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</si>
  <si>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Страхование членов ДПК в рамках подпрограммы "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</si>
  <si>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2004года № 82-ОЗ"О погребении и похоронном деле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округа"(публичные нормативные социальные выплаты гражданам)</t>
  </si>
  <si>
    <t>Обустройство заездных карманов и посадочных площадок,остановок пассажирского автотранспорта городского округа в рамках подпрограммы"Поддержка улично-дорожной сети"муниципальной программы "Развитие городского хозяйства на территории  Краснобродского городского округа"(иные закупки товаров, работ и услуг для обеспечения государственных (муниципальных) нужд)</t>
  </si>
  <si>
    <t>09 2 1096</t>
  </si>
  <si>
    <t>Содержание и благоустройство Краснобродского городского округа, в том числе оплата уличного освещения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округа"(иные закупки товаров, работ и услуг для обеспечения государственных (муниципальных) нужд)</t>
  </si>
  <si>
    <t>01 И 1173</t>
  </si>
  <si>
    <t>01 И 1174</t>
  </si>
  <si>
    <t>12 2 5144</t>
  </si>
  <si>
    <t>Ремонт дорог Краснобродского городского округа в рамках подпрограммы"Поддержка улично-дорожной сети"муниципальной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</si>
  <si>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(уплата налогов, сборов и иных платежей)</t>
  </si>
  <si>
    <t>18 0 1200</t>
  </si>
  <si>
    <t>Разработка документации для жилищного строительства в рамках муниципальной программы "Проектирование" (иные закупки товаров, работ и услуг для обеспечения государственных (муниципальных) нужд)</t>
  </si>
  <si>
    <t>Обслуживание государственного (муниципального) долга в рамках непрограммного направления деятельности(обслуживание муниципального долга)</t>
  </si>
  <si>
    <t>Инвентаризация земельных участков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округа"(иные закупки товаров, работ и услуг для  обеспечения государственных (муниципальных) нужд)</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</si>
  <si>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"Развитие культуры"муниципальной программы"Культура" (субсидии бюджетным учреждениям)</t>
  </si>
  <si>
    <t>Организация медико-социальной реабилитации для военнослужащих,прошедших локальные войны и вооруженные конфликты, а также семей погибших (умерших)  вреннослужащих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</si>
  <si>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бесплатного оказания гражданам медицинской помощи ( за исключением медицинской помощи, оказываемой в государственных медицинских организациях Кемеровской области) в рамках подпрограммы "Здоровый ребенок" муниципальной программы  " Здравоохранение"  (субсидии бюджетным учреждениям)</t>
  </si>
  <si>
    <t xml:space="preserve"> Обеспечение льготными лекарственными средствами и  медицинскими изделиями отдельных групп граждан и по категориям заболеваний в рамках подпрограммы "Охрана и укрепление здоровья старшего поколения" муниципальной программы  " Здравоохранение" (субсидии бюджетным учреждениям) </t>
  </si>
  <si>
    <t>10 Г 7193</t>
  </si>
  <si>
    <t>Развитие единого образовательного пространства, повышение качества образовательных результатов в рамках подпрограммы "Социальные гарантии в системе образования" муниципальной программы "Образование" (иные закупки товаров, работ и услуг для обеспечения государственных (муниципальных) нужд)</t>
  </si>
  <si>
    <t>Развитие единого образовательного пространства, повышение качества образовательных результатов в рамках подпрограммы "Социальные гарантии в системе образования" муниципальной программы "Образование"  (субсидии бюджетным учреждениям)</t>
  </si>
  <si>
    <t>10 4 7194</t>
  </si>
  <si>
    <t>Организация круглогодичного отдыха, оздоровления и занятости обучающихся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(социальные выплаты гражданам, кроме публичных нормативных социальных выплат)</t>
  </si>
  <si>
    <t>10 Г 7206</t>
  </si>
  <si>
    <t>Профилактика безнадзорности и правонарушений несовершеннолетних в рамках подпрограммы "Социальные гарантии в системе образования" муниципальной программы "Образование"(иные закупки товаров, работ и услуг для обеспечения государственных (муниципальных) нужд)</t>
  </si>
  <si>
    <t>10 2 7200</t>
  </si>
  <si>
    <t>Адресная социальная поддержка участников образовательного процесса в рамках подпрограммы " Развитие общего и дополнительного образования" муниципальной программы "Образование"(иные закупки товаров, работ и услуг для обеспечения государственных (муниципальных) нужд)</t>
  </si>
  <si>
    <t>Адресная социальная поддержка участников образовательного процесса в рамках подпрограммы " Развитие общего и дополнительного образования" муниципальной программы "Образование"(субсидии бюджетным учреждениям)</t>
  </si>
  <si>
    <t>Реализация мер в области государственной молодежной политики в рамках подпрограммы "Молодежная политика" муниципальной программы "Молодежь и спорт"(субсидии бюджетным учреждениям)</t>
  </si>
  <si>
    <t>11 1 7049</t>
  </si>
  <si>
    <t>Ежемесячные выплаты стимулирующего характера работникам муниципальных библиотек, музеев и культурно - досуговых учреждений в рамках подпрограммы " Ежемесячные выплаты стимулирующего характера работникам муниципальных библиотек, музеев и культурно - досуговых учреждений"муниципальной программы"Культура"(субсидии бюджетным учреждениям)</t>
  </si>
  <si>
    <t>12 3 7042</t>
  </si>
  <si>
    <t>12 2 7045</t>
  </si>
  <si>
    <t>Улучшение материально - технической базы учреждений культуры, искусства и образовательных организаций культуры, пополнение библиотечных и музейных фондов в рамках  подпрограммы " Развитие культуры"муниципальной программы"Культура"(субсидии бюджетным учреждениям)</t>
  </si>
  <si>
    <t>Проведение праздничных мероприятий в рамках муниципальной программы "Общегородские, торжественные мероприятия Краснобродского городского округа"(иные закупки товаров, работ и услуг для обеспечения государственных (муниципальных) нужд)</t>
  </si>
  <si>
    <t>08 1 1064</t>
  </si>
  <si>
    <t>Содействие в приобретении первичного жилья отдельным категориям граждан в рамках подпрограммы "Доступное и комфортное жилье граждан Краснобродского городского округа" муниципальной программы "Жилище"(социальные выплаты гражданам, кроме публичных нормативных социальных выплат)</t>
  </si>
  <si>
    <t>Обеспечение деятельности МКУ КУМИ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 уплата налогов, сборов и иных платежей)</t>
  </si>
  <si>
    <t>Сохранение и развитие самодеятельного народного творчества в рамках подпрограммы " Развитие культуры"муниципальной программы"Культура"  (иные закупки товаров, работ и услуг для обеспечения государственных (муниципальных) нужд)</t>
  </si>
  <si>
    <t>10 1 1180</t>
  </si>
  <si>
    <t>10 1 1181</t>
  </si>
  <si>
    <t>Обеспечение деятельности муниципальных организаций дошкольного образования в рамках подпрограммы " Развитие дошкольного образования" муниципальной программы "Образование"(текущие расходы) (субсидии бюджетным учреждениям)</t>
  </si>
  <si>
    <t>Обеспечение деятельности муниципальных организаций дошкольного образования в рамках подпрограммы " Развитие дошкольного образования" муниципальной программы "Образование"(аутсорсинг) (субсидии бюджетным учреждениям)</t>
  </si>
  <si>
    <t xml:space="preserve"> 10 2 1182</t>
  </si>
  <si>
    <t>Обеспечение деятельности муниципальных организаций общего образования в рамках подпрограммы " Развитие общего и дополнительного образования" муниципальной программы "Образование" (текущие расходы)(субсидии бюджетным учреждениям)</t>
  </si>
  <si>
    <t>Обеспечение деятельности муниципальных организаций общего образования в рамках подпрограммы " Развитие общего и дополнительного образования" муниципальной программы "Образование" (аутсорсинг)(субсидии бюджетным учреждениям)</t>
  </si>
  <si>
    <t>Развитие  образовательной области "Технология" (МБОУ МУК 2) в рамках подпрограммы " Другие вопросы в сфере образования" муниципальной программы "Образование" (текущие расходы)(субсидии бюджетным учреждениям)</t>
  </si>
  <si>
    <t>10 2 1183</t>
  </si>
  <si>
    <t>Обеспечение деятельности муниципальных организаций дополнительного образования в рамках подпрограммы " Развитие общего и дополнительного образования" муниципальной программы "Образование"(текущие расходы) (субсидии бюджетным учреждениям)</t>
  </si>
  <si>
    <t>10 3 1185</t>
  </si>
  <si>
    <t>Обеспечение деятельности муниципальных автономных учреждений в рамках подпрограммы " Другие вопросы в сфере образования" муниципальной программы "Образование"(текущие расходы) (субсидии автономным учреждениям)</t>
  </si>
  <si>
    <t>Детское питание комплексное решение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(субсидии бюджетным учреждениям)</t>
  </si>
  <si>
    <t>Детский отдых круглый год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(субсидии бюджетным учреждениям)</t>
  </si>
  <si>
    <t>Поддержка участников образовательного процесса, работников сферы образования, образовательных организации, организация торжественных мероприятий в рамках подпрограммы "Премии участникам образовательного процесса" муниципальной программы "Образование" (иные закупки товаров, работ и услуг для обеспечения государственных (муниципальных) нужд)</t>
  </si>
  <si>
    <t>Поддержка талантливых обучающихся в рамках подпрограммы "Премии участникам образовательного процесса" муниципальной программы "Образование" (иные закупки товаров, работ и услуг для обеспечения государственных (муниципальных) нужд)</t>
  </si>
  <si>
    <t>Обеспечение деятельности муниципальных организаций дошкольного образования в рамках подпрограммы " Развитие дошкольного образования" муниципальной программы "Образование"(расходы на заработную плату)                         (субсидии бюджетным учреждениям)</t>
  </si>
  <si>
    <t>Обеспечение деятельности муниципальных организаций дополнительного образования в рамках подпрограммы " Развитие общего и дополнительного образования" муниципальной программы "Образование" ( расходы на заработную плату)(субсидии бюджетным учреждениям)</t>
  </si>
  <si>
    <t>Развитие  образовательной области "Технология" (МБОУ МУК 2) в рамках подпрограммы " Другие вопросы в сфере образования" муниципальной программы "Образование" (расходы на заработную плату)(субсидии бюджетным учреждениям)</t>
  </si>
  <si>
    <t>Обеспечение деятельности муниципальных автономных учреждений в рамках подпрограммы " Другие вопросы в сфере образования" муниципальной программы "Образование"(расходы на заработную плату) (субсидии автономным учреждениям)</t>
  </si>
  <si>
    <t>Прочие мероприятия в области коммунального хозяйства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</si>
  <si>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Содержание учреждения в  рамках подпрограммы "Содержание учреждения"  муниципальной программы  "Развитие информационного общества в Краснобродском городском округе" (расходы на заработную плату) (субсидии бюджетным учреждениям)</t>
  </si>
  <si>
    <t>Перепланировка помещения МФЦ в рамках подпрограммы "Капитальный ремонт помещения МФЦ" муниципальной программы  "Развитие информационного общества в Краснобродском городском округе" (текущие расходы) (субсидии бюджетным учреждениям)</t>
  </si>
  <si>
    <t>Содержание учреждения в  рамках подпрограммы "Содержание учреждения"  муниципальной программы  "Развитие информационного общества в Краснобродском городском округе" (текущие расходы) (субсидии бюджетным учреждениям)</t>
  </si>
  <si>
    <t>Обеспечение деятельности муниципального учреждения дополнительного образования детей (МБОУ ДОД "ДЮСШ") в рамках подпрограммы "Физкультура и спорт" муниципальной программы "Молодежь и спорт"(расходы на заработную плату)                                                          (субсидии бюджетным учреждениям)</t>
  </si>
  <si>
    <t>Обеспечение деятельности муниципального учреждения дополнительного образования детей (МБОУ ДОД "ДЮСШ") в рамках подпрограммы "Физкультура и спорт" муниципальной программы "Молодежь и спорт"(текущие расходы) (субсидии бюджетным учреждениям)</t>
  </si>
  <si>
    <t>Обеспечение деятельности учреждений молодежной политики  (МБУ "КЦМ") в рамках подпрограммы "Молодежная политика" муниципальной программы "Молодежь и спорт"(расходы на заработную плату) (субсидии бюджетным учреждениям)</t>
  </si>
  <si>
    <t>Обеспечение деятельности учреждений молодежной политики  (МБУ "КЦМ") в рамках подпрограммы "Молодежная политика" муниципальной программы "Молодежь и спорт"(текущие расходы) (субсидии бюджетным учреждениям)</t>
  </si>
  <si>
    <t>12 1 1189</t>
  </si>
  <si>
    <t>Обеспечение деятельности дополнительного образования (МБОУ ДОД "ДШИ№62") в рамках подпрограммы " Культура и искусство" муниципальной программы"Культура" (расходы на заработную плату)
 (субсидии бюджетным учреждениям)</t>
  </si>
  <si>
    <t>Обеспечение деятельности дополнительного образования (МБОУ ДОД "ДШИ№62") в рамках подпрограммы " Культура и искусство" муниципальной программы"Культура" (текущие расходы)
 (субсидии бюджетным учреждениям)</t>
  </si>
  <si>
    <t>Обеспечение деятельности учреждений культуры и мероприятий в сфере культуры и кинематографии ( МБУ "КЦ "Краснобродский") в рамках подпрограммы " Культура и искусство" муниципальной программы"Культура" (расходы на заработную плату)                                        (субсидии бюджетным учреждениям)</t>
  </si>
  <si>
    <t>Обеспечение деятельности учреждений культуры и мероприятий в сфере культуры и кинематографии ( МБУ "КЦ "Краснобродский") в рамках подпрограммы " Культура и искусство" муниципальной программы"Культура" (текущие расходы)(субсидии бюджетным учреждениям)</t>
  </si>
  <si>
    <t>Обеспечение деятельности библиотек(МБУК "Центральная библиотека Краснобродского городского округа")в рамках подпрограммы " Культура и искусство" муниципальной программы"Культура" (расходы на заработную плату)                                                            (субсидии бюджетным учреждениям)</t>
  </si>
  <si>
    <t>Обеспечение деятельности библиотек(МБУК "Центральная библиотека Краснобродского городского округа")в рамках подпрограммы " Культура и искусство" муниципальной программы"Культура" (текущие расходы)                                                            (субсидии бюджетным учреждениям)</t>
  </si>
  <si>
    <t>04 4 1190</t>
  </si>
  <si>
    <t>11 2 1186</t>
  </si>
  <si>
    <t>12 1 1187</t>
  </si>
  <si>
    <t>12 1 1188</t>
  </si>
  <si>
    <t>11 1 1184</t>
  </si>
  <si>
    <t>10 3 1191</t>
  </si>
  <si>
    <t>Меры социальной поддержки отдельных категорий граждан в соответствии с Законом Кемеровской области от 27 января 2005года № 15-ОЗ"О мерах социальной поддержки отделных категорий граждан"в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</si>
  <si>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Создание доступной среды для инвалидов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</si>
  <si>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99 0 1907</t>
  </si>
  <si>
    <t>Социальная помощь в рамках непрограммного направления деятельности (иные выплаты населению)</t>
  </si>
  <si>
    <t>01 1 1002</t>
  </si>
  <si>
    <t>Ремонт хирургического отделения стационара          в рамках подпрограммы " Ремонт, реконструкция учреждения" муниципальной программы  "Здравоохранение" (субсидии бюджетным учреждениям)</t>
  </si>
  <si>
    <t>01 1 1001</t>
  </si>
  <si>
    <t>Ремонт отделения скорой помощи                               в рамках подпрограммы " Ремонт, реконструкция учреждения" муниципальной программы  " Здравоохранение" (субсидии бюджетным учреждениям)</t>
  </si>
  <si>
    <t>Разработка проектно-сметной документации в рамках муниципальной программы "Проектирование" (субсидии бюджетным учреждениям)</t>
  </si>
  <si>
    <t>Организация круглогодичного отдыха, оздоровления и занятости обучающихся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(иные закупки товаров, работ и услуг для обеспечения государственных (муниципальных) нужд)</t>
  </si>
  <si>
    <t>12 2 7048</t>
  </si>
  <si>
    <t>Этнокультурное развитие наций и народностей Кемеровской области в рамках подпрограммы " Развитие культуры"муниципальной программы"Культура" (субсидии бюджетным учреждениям)</t>
  </si>
  <si>
    <t>02 4 5224</t>
  </si>
  <si>
    <t>Мероприятия по временному социально-бытовому обустройству лиц, вынужденно покинувших территорию Украины и находящихся в пунктах временного размещения в рамках подпрограммы "реализация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</si>
  <si>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Мероприятия по временному социально-бытовому обустройству лиц, вынужденно покинувших территорию Украины и находящихся в пунктах временного размещения в рамках подпрограммы "реализация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 (социальные выплаты гражданам, кроме публичных нормативных социальных выплат)</t>
  </si>
  <si>
    <t>Ежемесячная денежная выплата , назначаемая в случае рождения третьего ребенка или последующих детей до достижения ребенком возраста трех лет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</si>
  <si>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02 1 5084</t>
  </si>
  <si>
    <t>Оказание материальной помощи на уплату страховых взносов для страхования имущества инвалидам и участникам ВОВ, одиноким гражданам и супружиским парам, находящимся на надомном обслуживании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</si>
  <si>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02 4 1202</t>
  </si>
  <si>
    <t>Меры социальной поддержки отдельных категорий многодетных матерей в соответствии с Законом  Кемеровской области от 8 апреля 2008 года № 14-ОЗ "О мерах социальной поддержки отдельных категорий многодетных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</si>
  <si>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Оказание адресной материальной помощи нуждающимся и социально незащищенным категориям граждан,семьям с детьми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t>
  </si>
  <si>
    <t xml:space="preserve">02 4 1029 </t>
  </si>
  <si>
    <t>160 1164</t>
  </si>
  <si>
    <t>Проведение мероприятий по пропаганде безопасности дорожного движения и предупреждению детского дорожно-транспортного травматизма в рамках муниципальной программы "Безопасность дорожного движения"(субсидии бюджетным учреждениям)</t>
  </si>
  <si>
    <t>Разработка проектно-сметной документации в рамках муниципальной программы "Проектирование"  (субсидии бюджетным учреждениям)</t>
  </si>
  <si>
    <t>Проведение праздничных мероприятий в рамках муниципальной программы "Общегородские, торжественные мероприятия Краснобродского городского округа"(субсидии бюджетным учреждениям)</t>
  </si>
  <si>
    <t>Меры социальной поддержки многодетных семей в соответствии с Законом Кемеровской области от 14 ноября 2005года № 123- ОЗ"О мерах социальной поддержки многодетных семей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</si>
  <si>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отдельных категорий приемных родителей в соответствии с Законом Кемеровской области от 7 февраля 2013 года №9-ОЗ "О мерах социальной поддержки отдельной категории приемных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</si>
  <si>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 140-ОЗ «О государственной социальной помощи малоимущим семьям и малоимущим одиноко проживающим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</si>
  <si>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2004года № 82-ОЗ"О погребении и похоронном деле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t>
  </si>
  <si>
    <t>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№73"О ежемесячной денежной выплате отдельным категориям семей в случае рождения третьего ребенка или последующих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</si>
  <si>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</si>
  <si>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 xml:space="preserve">Обеспечение жильем молодых семей в рамках подпрограммы "Доступное и комфортное жилье граждан Краснобродского городского округа" муниципальной программы "Жилище" (социальные выплаты гражданам, кроме публичных нормативных социальных выплат)  </t>
  </si>
  <si>
    <t>08 1 7169</t>
  </si>
  <si>
    <t xml:space="preserve">Обеспечение жильем молодых семей в рамках федеральной целевой программы "Жилище"на 2011-2015 годы" подпрограммы "Доступное и комфортное жилье граждан Краснобродского городского округа" муниципальной программы "Жилище "(социальные выплаты гражданам, кроме публичных нормативных социальных выплат)  </t>
  </si>
  <si>
    <t xml:space="preserve">03 </t>
  </si>
  <si>
    <t>08 1 5020</t>
  </si>
  <si>
    <t>Предоставление бесплатного проезда отдельным категориям обучающихся в рамках подпрограммы " Развитие общего и дополнительного образования" муниципальной программы "Образование" (социальные выплаты гражданам, кроме публичных нормативных социальных выплат)</t>
  </si>
  <si>
    <t>10 2 7305</t>
  </si>
  <si>
    <t>Осуществление  переданных полномочий Российской Федерации по предоставлению отдельных мер социальной поддержки граждан,подвергшихся воздействию радиации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</si>
  <si>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01 К 1175</t>
  </si>
  <si>
    <t>Уборка снега с территории учреждения в рамках подпрограммы "Благоустройство территории учреждения" муниципальной программы "Здравоохранение" (субсидии бюджетным учреждениям)</t>
  </si>
  <si>
    <t>Ремонт кровли стационара  в рамках подпрограммы "Ремонт, реконструкция учреждения " муниципальной программы  " Здравоохранение" (субсидии бюджетным учреждениям)</t>
  </si>
  <si>
    <t>Ремонт помещений поликлиники  в рамках подпрограммы "Ремонт, реконструкция учреждения " муниципальной программы  " Здравоохранение" (субсидии бюджетным учреждениям)</t>
  </si>
  <si>
    <t>01 1 1176</t>
  </si>
  <si>
    <t>01 1 1177</t>
  </si>
  <si>
    <t>Исполнение судебных актов в рамках непрограммного направления деятельности (исполнение судебных актов)</t>
  </si>
  <si>
    <t>99 0 1908</t>
  </si>
  <si>
    <t>15 1 1153</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</si>
  <si>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Субсидии юридическим лицам (кроме некоммерческих организаций), индивидуальным предпринимателям, физическим лицам</t>
  </si>
  <si>
    <t>Детский отдых круглый год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(иные закупки товаров, работ и услуг для обеспечения государственных (муниципальных) нужд)</t>
  </si>
  <si>
    <t>Строительство канализационного коллектора в п.Артышта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(бюджетные инвестиции)</t>
  </si>
  <si>
    <t>09 4 1192</t>
  </si>
  <si>
    <t>Повышение доступности медицинской помощи в рамках подпрограммы" Создание условий для оказания медицинской помощи в стационаре" муниципальной программы  "Здравоохранение" (субсидии бюджетным учреждениям)</t>
  </si>
  <si>
    <t>01 Г 1178</t>
  </si>
  <si>
    <t>Исполнение судебных актов в рамках непрограммного направления деятельности  (иные выплаты населению)</t>
  </si>
  <si>
    <t>Содержание охраны правопорядка в рамках непрограммного направления деятельности  ( уплата налогов, сборов и иных платежей)</t>
  </si>
  <si>
    <t>Проведение праздничных мероприятий в рамках муниципальной программы "Общегородские, торжественные мероприятия Краснобродского городского округа" (иные закупки товаров, работ и услуг для обеспечения государственных (муниципальных) нужд)</t>
  </si>
  <si>
    <t>Мероприятия госсударственной программы Российской Федерации "Доступная среда" на 2011-2015 годы в рамках подпрограммы "Физкультура и спорт" муниципальной программы "Молодежь и спорт"  (субсидии бюджетным учреждениям)</t>
  </si>
  <si>
    <t>11 2 5027</t>
  </si>
  <si>
    <t>Содержание и благоустройство Краснобродского городского округа, в том числе оплата уличного освещения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округа"(субсидии бюджетным учреждениям)</t>
  </si>
  <si>
    <t>Обеспечение уровня доступности приоритетных спортивных объектов и услуг для инвалидов и других МНГ   в рамках подпрограммы "Физкультура и спорт" муниципальной программы "Молодежь и спорт"(субсидии бюджетным учреждениям)</t>
  </si>
  <si>
    <t>11 2 1210</t>
  </si>
  <si>
    <t>Строительство водопроводных сетей к жилому дому в рамках подпрограммы "Строительство инженерных сетей и освоение территории Краснобродского городского округа малоэтажной и среднеэтажной застройки"муниципальной программы "Жилище" (Бюджетные инвестиции)</t>
  </si>
  <si>
    <t>08 2 1065</t>
  </si>
  <si>
    <t>Строительство канализационных сетей к жилому дому в рамках подпрограммы "Строительство инженерных сетей и освоение территории Краснобродского городского округа малоэтажной и среднеэтажной застройки"муниципальной программы "Жилище" (Бюджетные инвестиции)</t>
  </si>
  <si>
    <t>08 2 1066</t>
  </si>
  <si>
    <t>Строительство тепловых сетей к жилому дому в рамках подпрограммы "Строительство инженерных сетей и освоение территории Краснобродского городского округа малоэтажной и среднеэтажной застройки"муниципальной программы "Жилище" (Бюджетные инвестиции)</t>
  </si>
  <si>
    <t xml:space="preserve">05 </t>
  </si>
  <si>
    <t>08 2 1061</t>
  </si>
  <si>
    <t>Организация по перевозке детей Краснобродского городского округа обучающихся в школе интернат в рамках подпрограммы "Развитие общего и дополнительного образования" муниципальной программы "Образование" (иные закупки товаров, работ и услуг для обеспечения государственных (муниципальных) нужд)</t>
  </si>
  <si>
    <t>10 2 1193</t>
  </si>
  <si>
    <t>Реализация отдельных мероприятий муниципальных программ развития субъектов малого и среднего предпринимательства в рамках муниципальной программы "Развитие субъектов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</si>
  <si>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07 0 7132</t>
  </si>
  <si>
    <t>Участие в капитале муниципального унитарного предприятия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</si>
  <si>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14 1 1170</t>
  </si>
  <si>
    <t>Проведение праздничных мероприятий в рамках муниципальной программы "Общегородские, торжественные мероприятия Краснобродского городского округа" (субсидии бюджетным учреждениям)</t>
  </si>
  <si>
    <t>Организация круглогодичного отдыха, оздоровления и занятости обучающихся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(субсидии бюджетным учреждениям)</t>
  </si>
  <si>
    <t>Финансовое управление поселка Краснобродский</t>
  </si>
  <si>
    <t>Исполнение судебных актов в рамках непрограммного направления деятельности ( иные выплаты населению)</t>
  </si>
  <si>
    <t>855</t>
  </si>
  <si>
    <t>07 0 5064</t>
  </si>
  <si>
    <t>Государственная поддержка малого и среднего предпринимательства, включая крестьянские (фермерские) хозяйства, в рамках муниципальной программы "Развитие субъектов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</si>
  <si>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Осуществление первичного воинского учета на территориях, где отсутствуют военные комиссариаты в рамках непрограммного направления деятельности (иные закупки товаров, работ и услуг для обеспечения государственных (муниципальных) нужд)</t>
  </si>
  <si>
    <t>Профилактика безнадзорности и правонарушений несовершеннолетних в рамках подпрограммы "Социальные гарантии в системе образования" муниципальной программы "Образование" (социальные выплаты гражданам, кроме публичных нормативных социальных выплат)</t>
  </si>
  <si>
    <t>02 2 1024</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</si>
  <si>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программы"Социальная поддержка населения Краснобродского городского округа" ( иные закупки товаров, работ и услуг для обеспечения государственных (муниципальных) нужд)</t>
  </si>
  <si>
    <t xml:space="preserve">к  Решению Совета народных депутатов </t>
  </si>
  <si>
    <t>Краснобродского городского округа</t>
  </si>
  <si>
    <t>Показатели расходов бюджета Краснобродского городского округа за 2015 год по ведомственной структуре расходов бюджета городского округа</t>
  </si>
  <si>
    <t>от 15.06.2016 № 10/118</t>
  </si>
  <si>
    <t xml:space="preserve">             Приложение № 4</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</si>
</sst>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_р_."/>
    <numFmt numFmtId="171" formatCode="[$-FC19]d\ mmmm\ yyyy\ &quot;г.&quot;"/>
    <numFmt numFmtId="172" formatCode="000000"/>
    <numFmt numFmtId="173" formatCode="#,##0.0"/>
  </numFmts>
  <fonts count="47">
    <font>
      <sz val="10"/>
      <name val="Arial Cyr"/>
      <family val="0"/>
    </font>
    <font>
      <u val="single"/>
      <sz val="10"/>
      <color indexed="12"/>
      <name val="Arial Cyr"/>
      <family val="0"/>
    </font>
    <font>
      <u val="single"/>
      <sz val="10"/>
      <color indexed="36"/>
      <name val="Arial Cyr"/>
      <family val="0"/>
    </font>
    <font>
      <sz val="8"/>
      <name val="Arial"/>
      <family val="2"/>
    </font>
    <font>
      <u val="single"/>
      <sz val="8"/>
      <name val="Arial"/>
      <family val="2"/>
    </font>
    <font>
      <i/>
      <sz val="8"/>
      <name val="Arial"/>
      <family val="2"/>
    </font>
    <font>
      <b/>
      <sz val="8"/>
      <name val="Arial"/>
      <family val="2"/>
    </font>
    <font>
      <b/>
      <i/>
      <sz val="8"/>
      <name val="Arial"/>
      <family val="2"/>
    </font>
    <font>
      <i/>
      <u val="single"/>
      <sz val="8"/>
      <name val="Arial"/>
      <family val="2"/>
    </font>
    <font>
      <b/>
      <sz val="12"/>
      <name val="Times New Roman"/>
      <family val="1"/>
    </font>
    <font>
      <sz val="12"/>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72">
    <xf numFmtId="0" fontId="0" fillId="0" borderId="0" xfId="0" applyAlignment="1">
      <alignment/>
    </xf>
    <xf numFmtId="0" fontId="3" fillId="0" borderId="10" xfId="0" applyFont="1" applyFill="1" applyBorder="1" applyAlignment="1">
      <alignment horizontal="center"/>
    </xf>
    <xf numFmtId="1"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0" xfId="0" applyFont="1" applyFill="1" applyAlignment="1">
      <alignment/>
    </xf>
    <xf numFmtId="168" fontId="3"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7" fillId="0" borderId="0" xfId="0" applyFont="1" applyFill="1" applyAlignment="1">
      <alignment/>
    </xf>
    <xf numFmtId="0" fontId="4" fillId="0" borderId="0" xfId="0" applyFont="1" applyFill="1" applyAlignment="1">
      <alignment/>
    </xf>
    <xf numFmtId="0" fontId="8" fillId="0" borderId="0" xfId="0" applyFont="1" applyFill="1" applyAlignment="1">
      <alignment/>
    </xf>
    <xf numFmtId="168" fontId="3" fillId="0" borderId="0" xfId="0" applyNumberFormat="1" applyFont="1" applyFill="1" applyBorder="1" applyAlignment="1">
      <alignment horizontal="right"/>
    </xf>
    <xf numFmtId="168" fontId="7" fillId="33" borderId="10" xfId="0" applyNumberFormat="1" applyFont="1" applyFill="1" applyBorder="1" applyAlignment="1">
      <alignment horizontal="center"/>
    </xf>
    <xf numFmtId="0" fontId="3" fillId="0" borderId="10" xfId="0" applyNumberFormat="1" applyFont="1" applyFill="1" applyBorder="1" applyAlignment="1">
      <alignment wrapText="1"/>
    </xf>
    <xf numFmtId="168" fontId="3" fillId="0" borderId="10" xfId="0" applyNumberFormat="1" applyFont="1" applyFill="1" applyBorder="1" applyAlignment="1">
      <alignment horizontal="center"/>
    </xf>
    <xf numFmtId="1" fontId="3" fillId="0" borderId="10" xfId="0" applyNumberFormat="1" applyFont="1" applyFill="1" applyBorder="1" applyAlignment="1">
      <alignment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0" xfId="0" applyFont="1" applyFill="1" applyBorder="1" applyAlignment="1">
      <alignment wrapText="1"/>
    </xf>
    <xf numFmtId="0" fontId="3" fillId="0" borderId="10" xfId="0" applyNumberFormat="1" applyFont="1" applyFill="1" applyBorder="1" applyAlignment="1">
      <alignment horizontal="left" wrapText="1"/>
    </xf>
    <xf numFmtId="0" fontId="3" fillId="0" borderId="10" xfId="0" applyFont="1" applyFill="1" applyBorder="1" applyAlignment="1">
      <alignment vertical="top" wrapText="1"/>
    </xf>
    <xf numFmtId="1" fontId="3" fillId="0" borderId="10" xfId="0" applyNumberFormat="1" applyFont="1" applyFill="1" applyBorder="1" applyAlignment="1">
      <alignment horizontal="center" wrapText="1"/>
    </xf>
    <xf numFmtId="0" fontId="3" fillId="0" borderId="10" xfId="0" applyNumberFormat="1" applyFont="1" applyFill="1" applyBorder="1" applyAlignment="1" quotePrefix="1">
      <alignment wrapText="1"/>
    </xf>
    <xf numFmtId="49" fontId="3" fillId="0" borderId="10" xfId="53" applyNumberFormat="1" applyFont="1" applyFill="1" applyBorder="1" applyAlignment="1">
      <alignment horizontal="center"/>
      <protection/>
    </xf>
    <xf numFmtId="1" fontId="3" fillId="0" borderId="10" xfId="53" applyNumberFormat="1" applyFont="1" applyFill="1" applyBorder="1" applyAlignment="1">
      <alignment horizontal="center"/>
      <protection/>
    </xf>
    <xf numFmtId="0" fontId="3" fillId="0" borderId="10" xfId="0" applyFont="1" applyFill="1" applyBorder="1" applyAlignment="1">
      <alignment horizontal="left" vertical="top" wrapText="1"/>
    </xf>
    <xf numFmtId="0" fontId="3" fillId="0" borderId="10" xfId="0" applyNumberFormat="1" applyFont="1" applyFill="1" applyBorder="1" applyAlignment="1">
      <alignment vertical="top" wrapText="1"/>
    </xf>
    <xf numFmtId="0" fontId="3" fillId="0" borderId="0" xfId="0" applyFont="1" applyFill="1" applyAlignment="1">
      <alignment vertical="top" wrapText="1"/>
    </xf>
    <xf numFmtId="0" fontId="3" fillId="0" borderId="10" xfId="53" applyFont="1" applyFill="1" applyBorder="1" applyAlignment="1">
      <alignment horizontal="left" vertical="top" wrapText="1"/>
      <protection/>
    </xf>
    <xf numFmtId="168" fontId="3" fillId="0" borderId="0" xfId="0" applyNumberFormat="1" applyFont="1" applyFill="1" applyAlignment="1">
      <alignment horizontal="center"/>
    </xf>
    <xf numFmtId="1" fontId="5" fillId="0" borderId="0" xfId="0" applyNumberFormat="1" applyFont="1" applyFill="1" applyAlignment="1">
      <alignment/>
    </xf>
    <xf numFmtId="1" fontId="3" fillId="0" borderId="0" xfId="0" applyNumberFormat="1" applyFont="1" applyFill="1" applyAlignment="1">
      <alignment/>
    </xf>
    <xf numFmtId="1" fontId="3" fillId="0" borderId="10" xfId="0" applyNumberFormat="1" applyFont="1" applyFill="1" applyBorder="1" applyAlignment="1">
      <alignment vertical="top" wrapText="1"/>
    </xf>
    <xf numFmtId="168" fontId="3" fillId="0" borderId="10" xfId="53" applyNumberFormat="1" applyFont="1" applyFill="1" applyBorder="1" applyAlignment="1">
      <alignment horizontal="center"/>
      <protection/>
    </xf>
    <xf numFmtId="168" fontId="0" fillId="0" borderId="0" xfId="0" applyNumberFormat="1" applyAlignment="1">
      <alignment/>
    </xf>
    <xf numFmtId="0" fontId="6" fillId="0" borderId="0" xfId="0" applyFont="1" applyFill="1" applyAlignment="1">
      <alignment/>
    </xf>
    <xf numFmtId="49" fontId="3" fillId="0" borderId="0" xfId="0" applyNumberFormat="1" applyFont="1" applyFill="1" applyAlignment="1">
      <alignment/>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0" fontId="7" fillId="0" borderId="10" xfId="0" applyFont="1" applyFill="1" applyBorder="1" applyAlignment="1">
      <alignment horizontal="center"/>
    </xf>
    <xf numFmtId="49" fontId="7"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168" fontId="7" fillId="0" borderId="10" xfId="0" applyNumberFormat="1" applyFont="1" applyFill="1" applyBorder="1" applyAlignment="1">
      <alignment horizontal="center"/>
    </xf>
    <xf numFmtId="0" fontId="7" fillId="0" borderId="10" xfId="0" applyNumberFormat="1" applyFont="1" applyFill="1" applyBorder="1" applyAlignment="1">
      <alignment wrapText="1"/>
    </xf>
    <xf numFmtId="49" fontId="7" fillId="0" borderId="10" xfId="0" applyNumberFormat="1" applyFont="1" applyFill="1" applyBorder="1" applyAlignment="1">
      <alignment horizontal="center" wrapText="1"/>
    </xf>
    <xf numFmtId="0" fontId="7" fillId="0" borderId="10" xfId="0" applyFont="1" applyFill="1" applyBorder="1" applyAlignment="1">
      <alignment wrapText="1"/>
    </xf>
    <xf numFmtId="0" fontId="6" fillId="0" borderId="10" xfId="0" applyFont="1" applyFill="1" applyBorder="1" applyAlignment="1">
      <alignment horizontal="center"/>
    </xf>
    <xf numFmtId="0" fontId="7" fillId="0" borderId="10" xfId="0" applyFont="1" applyFill="1" applyBorder="1" applyAlignment="1">
      <alignment/>
    </xf>
    <xf numFmtId="0" fontId="5" fillId="0" borderId="10" xfId="0" applyFont="1" applyFill="1" applyBorder="1" applyAlignment="1">
      <alignment/>
    </xf>
    <xf numFmtId="168" fontId="3" fillId="0" borderId="10" xfId="0" applyNumberFormat="1" applyFont="1" applyFill="1" applyBorder="1" applyAlignment="1" applyProtection="1">
      <alignment horizontal="center"/>
      <protection locked="0"/>
    </xf>
    <xf numFmtId="168" fontId="3" fillId="34" borderId="10" xfId="0" applyNumberFormat="1" applyFont="1" applyFill="1" applyBorder="1" applyAlignment="1">
      <alignment horizontal="center"/>
    </xf>
    <xf numFmtId="0" fontId="11" fillId="0" borderId="0" xfId="0" applyFont="1" applyAlignment="1">
      <alignment/>
    </xf>
    <xf numFmtId="0" fontId="12" fillId="0" borderId="0" xfId="0" applyFont="1" applyAlignment="1">
      <alignment/>
    </xf>
    <xf numFmtId="0" fontId="12" fillId="0" borderId="0" xfId="0" applyFont="1" applyAlignment="1">
      <alignment horizontal="right"/>
    </xf>
    <xf numFmtId="0" fontId="11" fillId="0" borderId="0" xfId="0" applyFont="1" applyBorder="1" applyAlignment="1">
      <alignment/>
    </xf>
    <xf numFmtId="0" fontId="12" fillId="0" borderId="0" xfId="0" applyFont="1" applyFill="1" applyBorder="1" applyAlignment="1">
      <alignment horizontal="center" vertical="top" wrapText="1"/>
    </xf>
    <xf numFmtId="0" fontId="5" fillId="0" borderId="11" xfId="0" applyFont="1" applyFill="1" applyBorder="1" applyAlignment="1">
      <alignment horizontal="center" wrapText="1"/>
    </xf>
    <xf numFmtId="0" fontId="5" fillId="0" borderId="12" xfId="0" applyFont="1" applyFill="1" applyBorder="1" applyAlignment="1">
      <alignment horizontal="center" wrapText="1"/>
    </xf>
    <xf numFmtId="49" fontId="5" fillId="0" borderId="11"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0" fontId="9" fillId="0" borderId="0" xfId="0" applyFont="1" applyFill="1" applyAlignment="1">
      <alignment horizontal="center" wrapText="1"/>
    </xf>
    <xf numFmtId="0" fontId="10" fillId="0" borderId="0" xfId="0" applyFont="1" applyFill="1" applyAlignment="1">
      <alignment horizontal="center" wrapText="1"/>
    </xf>
    <xf numFmtId="0" fontId="12" fillId="0" borderId="0" xfId="0" applyFont="1" applyAlignment="1">
      <alignment horizontal="right"/>
    </xf>
    <xf numFmtId="0" fontId="6" fillId="0" borderId="0" xfId="0" applyFont="1" applyFill="1" applyAlignment="1">
      <alignment horizontal="center" wrapText="1"/>
    </xf>
    <xf numFmtId="0" fontId="0" fillId="0" borderId="0" xfId="0" applyFont="1" applyFill="1" applyAlignment="1">
      <alignment horizontal="center" wrapText="1"/>
    </xf>
    <xf numFmtId="0" fontId="5" fillId="0" borderId="10" xfId="0" applyFont="1" applyFill="1" applyBorder="1" applyAlignment="1">
      <alignment horizontal="center" wrapText="1"/>
    </xf>
    <xf numFmtId="0" fontId="3" fillId="0" borderId="10" xfId="0" applyFont="1" applyFill="1" applyBorder="1" applyAlignment="1">
      <alignment wrapText="1"/>
    </xf>
    <xf numFmtId="168" fontId="5" fillId="0" borderId="10" xfId="0" applyNumberFormat="1" applyFont="1" applyFill="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9"/>
  <sheetViews>
    <sheetView tabSelected="1" zoomScaleSheetLayoutView="100" zoomScalePageLayoutView="0" workbookViewId="0" topLeftCell="A1">
      <selection activeCell="A1" sqref="A1"/>
    </sheetView>
  </sheetViews>
  <sheetFormatPr defaultColWidth="9.00390625" defaultRowHeight="12.75"/>
  <cols>
    <col min="1" max="1" width="44.00390625" style="4" customWidth="1"/>
    <col min="2" max="2" width="7.875" style="4" customWidth="1"/>
    <col min="3" max="3" width="6.875" style="4" customWidth="1"/>
    <col min="4" max="4" width="9.25390625" style="37" customWidth="1"/>
    <col min="5" max="5" width="11.625" style="37" customWidth="1"/>
    <col min="6" max="6" width="9.375" style="4" customWidth="1"/>
    <col min="7" max="7" width="11.625" style="5" customWidth="1"/>
    <col min="8" max="16384" width="9.125" style="4" customWidth="1"/>
  </cols>
  <sheetData>
    <row r="1" spans="2:7" ht="15">
      <c r="B1" s="54"/>
      <c r="C1" s="55"/>
      <c r="D1" s="56"/>
      <c r="E1" s="65" t="s">
        <v>721</v>
      </c>
      <c r="F1" s="65"/>
      <c r="G1" s="65"/>
    </row>
    <row r="2" spans="2:7" ht="15">
      <c r="B2" s="65" t="s">
        <v>717</v>
      </c>
      <c r="C2" s="65"/>
      <c r="D2" s="65"/>
      <c r="E2" s="65"/>
      <c r="F2" s="65"/>
      <c r="G2" s="65"/>
    </row>
    <row r="3" spans="1:7" ht="15">
      <c r="A3" s="36"/>
      <c r="B3" s="57"/>
      <c r="C3" s="65" t="s">
        <v>718</v>
      </c>
      <c r="D3" s="65"/>
      <c r="E3" s="65"/>
      <c r="F3" s="65"/>
      <c r="G3" s="65"/>
    </row>
    <row r="4" spans="1:7" ht="13.5" customHeight="1">
      <c r="A4" s="36"/>
      <c r="B4" s="58"/>
      <c r="C4" s="58"/>
      <c r="D4" s="56"/>
      <c r="E4" s="71" t="s">
        <v>720</v>
      </c>
      <c r="F4" s="71"/>
      <c r="G4" s="71"/>
    </row>
    <row r="5" spans="1:2" ht="11.25">
      <c r="A5" s="36"/>
      <c r="B5" s="36"/>
    </row>
    <row r="6" spans="1:7" ht="33" customHeight="1">
      <c r="A6" s="63" t="s">
        <v>719</v>
      </c>
      <c r="B6" s="64"/>
      <c r="C6" s="64"/>
      <c r="D6" s="64"/>
      <c r="E6" s="64"/>
      <c r="F6" s="64"/>
      <c r="G6" s="64"/>
    </row>
    <row r="7" spans="1:7" ht="11.25" customHeight="1">
      <c r="A7" s="66"/>
      <c r="B7" s="67"/>
      <c r="C7" s="67"/>
      <c r="D7" s="67"/>
      <c r="E7" s="67"/>
      <c r="F7" s="67"/>
      <c r="G7" s="67"/>
    </row>
    <row r="8" spans="1:7" ht="9.75" customHeight="1">
      <c r="A8" s="36"/>
      <c r="B8" s="36"/>
      <c r="G8" s="11" t="s">
        <v>0</v>
      </c>
    </row>
    <row r="9" spans="1:7" ht="11.25" customHeight="1">
      <c r="A9" s="68" t="s">
        <v>19</v>
      </c>
      <c r="B9" s="68" t="s">
        <v>23</v>
      </c>
      <c r="C9" s="68" t="s">
        <v>20</v>
      </c>
      <c r="D9" s="61" t="s">
        <v>21</v>
      </c>
      <c r="E9" s="61" t="s">
        <v>25</v>
      </c>
      <c r="F9" s="59" t="s">
        <v>24</v>
      </c>
      <c r="G9" s="70" t="s">
        <v>22</v>
      </c>
    </row>
    <row r="10" spans="1:7" ht="12" customHeight="1">
      <c r="A10" s="69"/>
      <c r="B10" s="69"/>
      <c r="C10" s="69"/>
      <c r="D10" s="62"/>
      <c r="E10" s="62"/>
      <c r="F10" s="60"/>
      <c r="G10" s="70"/>
    </row>
    <row r="11" spans="1:7" s="7" customFormat="1" ht="15" customHeight="1">
      <c r="A11" s="38">
        <v>1</v>
      </c>
      <c r="B11" s="38">
        <v>2</v>
      </c>
      <c r="C11" s="38">
        <v>3</v>
      </c>
      <c r="D11" s="39">
        <v>4</v>
      </c>
      <c r="E11" s="39">
        <v>5</v>
      </c>
      <c r="F11" s="38">
        <v>6</v>
      </c>
      <c r="G11" s="2">
        <v>7</v>
      </c>
    </row>
    <row r="12" spans="1:7" s="7" customFormat="1" ht="15" customHeight="1">
      <c r="A12" s="40" t="s">
        <v>708</v>
      </c>
      <c r="B12" s="41">
        <v>855</v>
      </c>
      <c r="C12" s="42"/>
      <c r="D12" s="43"/>
      <c r="E12" s="43"/>
      <c r="F12" s="44"/>
      <c r="G12" s="45">
        <f>G13</f>
        <v>151.129</v>
      </c>
    </row>
    <row r="13" spans="1:7" s="7" customFormat="1" ht="36" customHeight="1">
      <c r="A13" s="13" t="s">
        <v>709</v>
      </c>
      <c r="B13" s="3" t="s">
        <v>710</v>
      </c>
      <c r="C13" s="3" t="s">
        <v>14</v>
      </c>
      <c r="D13" s="3" t="s">
        <v>18</v>
      </c>
      <c r="E13" s="2" t="s">
        <v>677</v>
      </c>
      <c r="F13" s="2">
        <v>830</v>
      </c>
      <c r="G13" s="14">
        <v>151.129</v>
      </c>
    </row>
    <row r="14" spans="1:7" s="8" customFormat="1" ht="21" customHeight="1">
      <c r="A14" s="40" t="s">
        <v>257</v>
      </c>
      <c r="B14" s="41">
        <v>900</v>
      </c>
      <c r="C14" s="42"/>
      <c r="D14" s="43"/>
      <c r="E14" s="43"/>
      <c r="F14" s="44"/>
      <c r="G14" s="45">
        <f>G39+G55+G59+G15+G16+G17+G18+G19+G20+G21+G22+G23+G24+G25+G26+G27+G28+G29+G30+G31+G32+G33+G34+G35+G36+G37+G38+G40+G41+G42+G43+G44+G45+G46+G47+G48+G49+G50+G51+G52+G53+G54+G56+G57+G58+G60+G61+G62+G63+G64+G65+G66+G67+G68+G69+G70+G71+G72+G73+G74+G75+G76+G77+G78+G79+G80+G81+G82+G83+G84+G85+G96+G97+G103+G104+G105+G106+G107+G108+G109+G110+G111+G112+G113+G114+G115+G116+G117+G118+G119+G120+G121+G122</f>
        <v>65120.15451999998</v>
      </c>
    </row>
    <row r="15" spans="1:7" ht="45" customHeight="1">
      <c r="A15" s="17" t="s">
        <v>271</v>
      </c>
      <c r="B15" s="18">
        <v>900</v>
      </c>
      <c r="C15" s="3" t="s">
        <v>4</v>
      </c>
      <c r="D15" s="3" t="s">
        <v>18</v>
      </c>
      <c r="E15" s="3" t="s">
        <v>128</v>
      </c>
      <c r="F15" s="1">
        <v>120</v>
      </c>
      <c r="G15" s="14">
        <v>945.74102</v>
      </c>
    </row>
    <row r="16" spans="1:7" ht="45" customHeight="1">
      <c r="A16" s="13" t="s">
        <v>272</v>
      </c>
      <c r="B16" s="3" t="s">
        <v>1</v>
      </c>
      <c r="C16" s="3" t="s">
        <v>4</v>
      </c>
      <c r="D16" s="3" t="s">
        <v>13</v>
      </c>
      <c r="E16" s="3" t="s">
        <v>129</v>
      </c>
      <c r="F16" s="3" t="s">
        <v>6</v>
      </c>
      <c r="G16" s="52">
        <v>11918.08188</v>
      </c>
    </row>
    <row r="17" spans="1:7" ht="45" customHeight="1">
      <c r="A17" s="13" t="s">
        <v>273</v>
      </c>
      <c r="B17" s="3" t="s">
        <v>1</v>
      </c>
      <c r="C17" s="3" t="s">
        <v>4</v>
      </c>
      <c r="D17" s="3" t="s">
        <v>13</v>
      </c>
      <c r="E17" s="3" t="s">
        <v>129</v>
      </c>
      <c r="F17" s="3" t="s">
        <v>9</v>
      </c>
      <c r="G17" s="52">
        <v>4528.82665</v>
      </c>
    </row>
    <row r="18" spans="1:7" ht="33.75" customHeight="1">
      <c r="A18" s="13" t="s">
        <v>275</v>
      </c>
      <c r="B18" s="3" t="s">
        <v>1</v>
      </c>
      <c r="C18" s="3" t="s">
        <v>4</v>
      </c>
      <c r="D18" s="3" t="s">
        <v>13</v>
      </c>
      <c r="E18" s="3" t="s">
        <v>129</v>
      </c>
      <c r="F18" s="3" t="s">
        <v>274</v>
      </c>
      <c r="G18" s="52">
        <v>225.46197</v>
      </c>
    </row>
    <row r="19" spans="1:7" ht="33" customHeight="1">
      <c r="A19" s="13" t="s">
        <v>27</v>
      </c>
      <c r="B19" s="3" t="s">
        <v>1</v>
      </c>
      <c r="C19" s="3" t="s">
        <v>4</v>
      </c>
      <c r="D19" s="3">
        <v>11</v>
      </c>
      <c r="E19" s="3" t="s">
        <v>130</v>
      </c>
      <c r="F19" s="1">
        <v>870</v>
      </c>
      <c r="G19" s="14">
        <f>1000-100-75-100-19-22-51-50-100-200-283</f>
        <v>0</v>
      </c>
    </row>
    <row r="20" spans="1:7" ht="33" customHeight="1">
      <c r="A20" s="27" t="s">
        <v>676</v>
      </c>
      <c r="B20" s="3" t="s">
        <v>1</v>
      </c>
      <c r="C20" s="3" t="s">
        <v>4</v>
      </c>
      <c r="D20" s="3" t="s">
        <v>29</v>
      </c>
      <c r="E20" s="3" t="s">
        <v>677</v>
      </c>
      <c r="F20" s="1">
        <v>830</v>
      </c>
      <c r="G20" s="14">
        <v>19</v>
      </c>
    </row>
    <row r="21" spans="1:7" ht="44.25" customHeight="1">
      <c r="A21" s="13" t="s">
        <v>276</v>
      </c>
      <c r="B21" s="3" t="s">
        <v>1</v>
      </c>
      <c r="C21" s="3" t="s">
        <v>4</v>
      </c>
      <c r="D21" s="3">
        <v>13</v>
      </c>
      <c r="E21" s="3" t="s">
        <v>132</v>
      </c>
      <c r="F21" s="1">
        <v>240</v>
      </c>
      <c r="G21" s="14">
        <v>1010.11106</v>
      </c>
    </row>
    <row r="22" spans="1:7" ht="33" customHeight="1">
      <c r="A22" s="17" t="s">
        <v>277</v>
      </c>
      <c r="B22" s="3" t="s">
        <v>1</v>
      </c>
      <c r="C22" s="3" t="s">
        <v>4</v>
      </c>
      <c r="D22" s="3">
        <v>13</v>
      </c>
      <c r="E22" s="3" t="s">
        <v>131</v>
      </c>
      <c r="F22" s="1">
        <v>110</v>
      </c>
      <c r="G22" s="14">
        <v>2378.10295</v>
      </c>
    </row>
    <row r="23" spans="1:7" ht="45" customHeight="1">
      <c r="A23" s="17" t="s">
        <v>278</v>
      </c>
      <c r="B23" s="18">
        <v>900</v>
      </c>
      <c r="C23" s="3" t="s">
        <v>4</v>
      </c>
      <c r="D23" s="3">
        <v>13</v>
      </c>
      <c r="E23" s="3" t="s">
        <v>31</v>
      </c>
      <c r="F23" s="1">
        <v>120</v>
      </c>
      <c r="G23" s="14">
        <v>115</v>
      </c>
    </row>
    <row r="24" spans="1:7" ht="54.75" customHeight="1">
      <c r="A24" s="19" t="s">
        <v>279</v>
      </c>
      <c r="B24" s="3" t="s">
        <v>1</v>
      </c>
      <c r="C24" s="3" t="s">
        <v>4</v>
      </c>
      <c r="D24" s="3" t="s">
        <v>29</v>
      </c>
      <c r="E24" s="3" t="s">
        <v>47</v>
      </c>
      <c r="F24" s="1">
        <v>120</v>
      </c>
      <c r="G24" s="14">
        <v>163.57413</v>
      </c>
    </row>
    <row r="25" spans="1:7" ht="57" customHeight="1">
      <c r="A25" s="17" t="s">
        <v>280</v>
      </c>
      <c r="B25" s="3" t="s">
        <v>1</v>
      </c>
      <c r="C25" s="3" t="s">
        <v>4</v>
      </c>
      <c r="D25" s="3" t="s">
        <v>29</v>
      </c>
      <c r="E25" s="3" t="s">
        <v>47</v>
      </c>
      <c r="F25" s="1">
        <v>240</v>
      </c>
      <c r="G25" s="14">
        <v>4</v>
      </c>
    </row>
    <row r="26" spans="1:7" ht="66" customHeight="1">
      <c r="A26" s="17" t="s">
        <v>530</v>
      </c>
      <c r="B26" s="3" t="s">
        <v>1</v>
      </c>
      <c r="C26" s="3" t="s">
        <v>4</v>
      </c>
      <c r="D26" s="3" t="s">
        <v>29</v>
      </c>
      <c r="E26" s="3" t="s">
        <v>76</v>
      </c>
      <c r="F26" s="1">
        <v>610</v>
      </c>
      <c r="G26" s="14">
        <v>0</v>
      </c>
    </row>
    <row r="27" spans="1:7" ht="66.75" customHeight="1">
      <c r="A27" s="20" t="s">
        <v>309</v>
      </c>
      <c r="B27" s="3" t="s">
        <v>1</v>
      </c>
      <c r="C27" s="3" t="s">
        <v>4</v>
      </c>
      <c r="D27" s="3" t="s">
        <v>29</v>
      </c>
      <c r="E27" s="3" t="s">
        <v>77</v>
      </c>
      <c r="F27" s="1">
        <v>610</v>
      </c>
      <c r="G27" s="14">
        <v>102.99</v>
      </c>
    </row>
    <row r="28" spans="1:7" ht="66.75" customHeight="1">
      <c r="A28" s="20" t="s">
        <v>310</v>
      </c>
      <c r="B28" s="3" t="s">
        <v>1</v>
      </c>
      <c r="C28" s="3" t="s">
        <v>4</v>
      </c>
      <c r="D28" s="3" t="s">
        <v>29</v>
      </c>
      <c r="E28" s="3" t="s">
        <v>78</v>
      </c>
      <c r="F28" s="1">
        <v>610</v>
      </c>
      <c r="G28" s="14">
        <v>46.32</v>
      </c>
    </row>
    <row r="29" spans="1:7" ht="65.25" customHeight="1">
      <c r="A29" s="20" t="s">
        <v>311</v>
      </c>
      <c r="B29" s="3" t="s">
        <v>1</v>
      </c>
      <c r="C29" s="3" t="s">
        <v>4</v>
      </c>
      <c r="D29" s="3" t="s">
        <v>29</v>
      </c>
      <c r="E29" s="3" t="s">
        <v>79</v>
      </c>
      <c r="F29" s="1">
        <v>610</v>
      </c>
      <c r="G29" s="14">
        <v>357.6</v>
      </c>
    </row>
    <row r="30" spans="1:7" ht="58.5" customHeight="1">
      <c r="A30" s="20" t="s">
        <v>610</v>
      </c>
      <c r="B30" s="3" t="s">
        <v>1</v>
      </c>
      <c r="C30" s="3" t="s">
        <v>4</v>
      </c>
      <c r="D30" s="3" t="s">
        <v>29</v>
      </c>
      <c r="E30" s="3" t="s">
        <v>80</v>
      </c>
      <c r="F30" s="1">
        <v>610</v>
      </c>
      <c r="G30" s="14">
        <v>6751.29368</v>
      </c>
    </row>
    <row r="31" spans="1:7" ht="56.25" customHeight="1">
      <c r="A31" s="20" t="s">
        <v>612</v>
      </c>
      <c r="B31" s="3" t="s">
        <v>1</v>
      </c>
      <c r="C31" s="3" t="s">
        <v>4</v>
      </c>
      <c r="D31" s="3" t="s">
        <v>29</v>
      </c>
      <c r="E31" s="3" t="s">
        <v>624</v>
      </c>
      <c r="F31" s="1">
        <v>610</v>
      </c>
      <c r="G31" s="14">
        <v>1526.30265</v>
      </c>
    </row>
    <row r="32" spans="1:7" ht="57.75" customHeight="1">
      <c r="A32" s="20" t="s">
        <v>611</v>
      </c>
      <c r="B32" s="3" t="s">
        <v>1</v>
      </c>
      <c r="C32" s="3" t="s">
        <v>4</v>
      </c>
      <c r="D32" s="3" t="s">
        <v>29</v>
      </c>
      <c r="E32" s="3" t="s">
        <v>511</v>
      </c>
      <c r="F32" s="1">
        <v>610</v>
      </c>
      <c r="G32" s="14">
        <f>1400-600</f>
        <v>800</v>
      </c>
    </row>
    <row r="33" spans="1:7" ht="67.5" customHeight="1">
      <c r="A33" s="20" t="s">
        <v>514</v>
      </c>
      <c r="B33" s="3" t="s">
        <v>1</v>
      </c>
      <c r="C33" s="3" t="s">
        <v>4</v>
      </c>
      <c r="D33" s="3" t="s">
        <v>29</v>
      </c>
      <c r="E33" s="3" t="s">
        <v>512</v>
      </c>
      <c r="F33" s="1">
        <v>610</v>
      </c>
      <c r="G33" s="14">
        <v>80.11448</v>
      </c>
    </row>
    <row r="34" spans="1:7" ht="57" customHeight="1">
      <c r="A34" s="20" t="s">
        <v>515</v>
      </c>
      <c r="B34" s="3" t="s">
        <v>1</v>
      </c>
      <c r="C34" s="3" t="s">
        <v>4</v>
      </c>
      <c r="D34" s="3" t="s">
        <v>29</v>
      </c>
      <c r="E34" s="3" t="s">
        <v>513</v>
      </c>
      <c r="F34" s="1">
        <v>610</v>
      </c>
      <c r="G34" s="14">
        <v>505.672</v>
      </c>
    </row>
    <row r="35" spans="1:7" ht="45" customHeight="1">
      <c r="A35" s="20" t="s">
        <v>281</v>
      </c>
      <c r="B35" s="3" t="s">
        <v>1</v>
      </c>
      <c r="C35" s="3" t="s">
        <v>4</v>
      </c>
      <c r="D35" s="3" t="s">
        <v>29</v>
      </c>
      <c r="E35" s="3" t="s">
        <v>138</v>
      </c>
      <c r="F35" s="1">
        <v>240</v>
      </c>
      <c r="G35" s="14">
        <v>375.25</v>
      </c>
    </row>
    <row r="36" spans="1:7" ht="45" customHeight="1">
      <c r="A36" s="20" t="s">
        <v>686</v>
      </c>
      <c r="B36" s="3" t="s">
        <v>1</v>
      </c>
      <c r="C36" s="3" t="s">
        <v>4</v>
      </c>
      <c r="D36" s="3" t="s">
        <v>29</v>
      </c>
      <c r="E36" s="3" t="s">
        <v>138</v>
      </c>
      <c r="F36" s="1">
        <v>850</v>
      </c>
      <c r="G36" s="14">
        <v>101</v>
      </c>
    </row>
    <row r="37" spans="1:7" ht="57" customHeight="1">
      <c r="A37" s="20" t="s">
        <v>584</v>
      </c>
      <c r="B37" s="3" t="s">
        <v>1</v>
      </c>
      <c r="C37" s="3" t="s">
        <v>4</v>
      </c>
      <c r="D37" s="3" t="s">
        <v>29</v>
      </c>
      <c r="E37" s="3" t="s">
        <v>560</v>
      </c>
      <c r="F37" s="1">
        <v>240</v>
      </c>
      <c r="G37" s="14">
        <v>2618.96521</v>
      </c>
    </row>
    <row r="38" spans="1:7" s="6" customFormat="1" ht="46.5" customHeight="1">
      <c r="A38" s="17" t="s">
        <v>282</v>
      </c>
      <c r="B38" s="3" t="s">
        <v>1</v>
      </c>
      <c r="C38" s="3" t="s">
        <v>18</v>
      </c>
      <c r="D38" s="3" t="s">
        <v>26</v>
      </c>
      <c r="E38" s="3" t="s">
        <v>30</v>
      </c>
      <c r="F38" s="1">
        <v>110</v>
      </c>
      <c r="G38" s="14">
        <f>383-38+113+11.7+76</f>
        <v>545.7</v>
      </c>
    </row>
    <row r="39" spans="1:7" s="6" customFormat="1" ht="63.75" customHeight="1">
      <c r="A39" s="17" t="s">
        <v>713</v>
      </c>
      <c r="B39" s="3" t="s">
        <v>1</v>
      </c>
      <c r="C39" s="3" t="s">
        <v>18</v>
      </c>
      <c r="D39" s="3" t="s">
        <v>26</v>
      </c>
      <c r="E39" s="3" t="s">
        <v>30</v>
      </c>
      <c r="F39" s="1">
        <v>240</v>
      </c>
      <c r="G39" s="14">
        <v>79.8</v>
      </c>
    </row>
    <row r="40" spans="1:7" s="6" customFormat="1" ht="76.5" customHeight="1">
      <c r="A40" s="20" t="s">
        <v>312</v>
      </c>
      <c r="B40" s="3" t="s">
        <v>1</v>
      </c>
      <c r="C40" s="3" t="s">
        <v>26</v>
      </c>
      <c r="D40" s="3" t="s">
        <v>42</v>
      </c>
      <c r="E40" s="3" t="s">
        <v>120</v>
      </c>
      <c r="F40" s="1">
        <v>240</v>
      </c>
      <c r="G40" s="14">
        <v>25</v>
      </c>
    </row>
    <row r="41" spans="1:7" s="6" customFormat="1" ht="79.5" customHeight="1">
      <c r="A41" s="20" t="s">
        <v>314</v>
      </c>
      <c r="B41" s="3" t="s">
        <v>1</v>
      </c>
      <c r="C41" s="3" t="s">
        <v>26</v>
      </c>
      <c r="D41" s="3" t="s">
        <v>42</v>
      </c>
      <c r="E41" s="3" t="s">
        <v>123</v>
      </c>
      <c r="F41" s="1">
        <v>240</v>
      </c>
      <c r="G41" s="14">
        <v>21.516</v>
      </c>
    </row>
    <row r="42" spans="1:7" s="6" customFormat="1" ht="76.5" customHeight="1">
      <c r="A42" s="17" t="s">
        <v>315</v>
      </c>
      <c r="B42" s="3" t="s">
        <v>1</v>
      </c>
      <c r="C42" s="3" t="s">
        <v>26</v>
      </c>
      <c r="D42" s="3" t="s">
        <v>42</v>
      </c>
      <c r="E42" s="3" t="s">
        <v>124</v>
      </c>
      <c r="F42" s="1">
        <v>240</v>
      </c>
      <c r="G42" s="14">
        <f>10-10</f>
        <v>0</v>
      </c>
    </row>
    <row r="43" spans="1:7" s="6" customFormat="1" ht="77.25" customHeight="1">
      <c r="A43" s="15" t="s">
        <v>316</v>
      </c>
      <c r="B43" s="3" t="s">
        <v>1</v>
      </c>
      <c r="C43" s="3" t="s">
        <v>26</v>
      </c>
      <c r="D43" s="3" t="s">
        <v>42</v>
      </c>
      <c r="E43" s="3" t="s">
        <v>125</v>
      </c>
      <c r="F43" s="2">
        <v>240</v>
      </c>
      <c r="G43" s="14">
        <v>0</v>
      </c>
    </row>
    <row r="44" spans="1:7" s="6" customFormat="1" ht="77.25" customHeight="1">
      <c r="A44" s="15" t="s">
        <v>524</v>
      </c>
      <c r="B44" s="3" t="s">
        <v>1</v>
      </c>
      <c r="C44" s="3" t="s">
        <v>26</v>
      </c>
      <c r="D44" s="3" t="s">
        <v>42</v>
      </c>
      <c r="E44" s="3" t="s">
        <v>516</v>
      </c>
      <c r="F44" s="2">
        <v>110</v>
      </c>
      <c r="G44" s="14">
        <v>1013.75167</v>
      </c>
    </row>
    <row r="45" spans="1:7" s="6" customFormat="1" ht="76.5" customHeight="1">
      <c r="A45" s="15" t="s">
        <v>517</v>
      </c>
      <c r="B45" s="3" t="s">
        <v>1</v>
      </c>
      <c r="C45" s="3" t="s">
        <v>26</v>
      </c>
      <c r="D45" s="3" t="s">
        <v>42</v>
      </c>
      <c r="E45" s="3" t="s">
        <v>516</v>
      </c>
      <c r="F45" s="2">
        <v>240</v>
      </c>
      <c r="G45" s="14">
        <v>150.08717</v>
      </c>
    </row>
    <row r="46" spans="1:7" s="6" customFormat="1" ht="56.25" customHeight="1">
      <c r="A46" s="17" t="s">
        <v>136</v>
      </c>
      <c r="B46" s="3" t="s">
        <v>1</v>
      </c>
      <c r="C46" s="3" t="s">
        <v>13</v>
      </c>
      <c r="D46" s="3" t="s">
        <v>18</v>
      </c>
      <c r="E46" s="3" t="s">
        <v>137</v>
      </c>
      <c r="F46" s="1">
        <v>810</v>
      </c>
      <c r="G46" s="14">
        <v>1763.59181</v>
      </c>
    </row>
    <row r="47" spans="1:7" s="6" customFormat="1" ht="77.25" customHeight="1">
      <c r="A47" s="17" t="s">
        <v>317</v>
      </c>
      <c r="B47" s="18">
        <v>900</v>
      </c>
      <c r="C47" s="3" t="s">
        <v>13</v>
      </c>
      <c r="D47" s="3">
        <v>12</v>
      </c>
      <c r="E47" s="3" t="s">
        <v>82</v>
      </c>
      <c r="F47" s="1">
        <v>240</v>
      </c>
      <c r="G47" s="14">
        <f>200-170-30</f>
        <v>0</v>
      </c>
    </row>
    <row r="48" spans="1:7" s="6" customFormat="1" ht="45.75" customHeight="1">
      <c r="A48" s="17" t="s">
        <v>561</v>
      </c>
      <c r="B48" s="18">
        <v>900</v>
      </c>
      <c r="C48" s="3" t="s">
        <v>13</v>
      </c>
      <c r="D48" s="3">
        <v>12</v>
      </c>
      <c r="E48" s="3" t="s">
        <v>83</v>
      </c>
      <c r="F48" s="1">
        <v>240</v>
      </c>
      <c r="G48" s="14">
        <f>2400-300-15-300-1000-587-71-127</f>
        <v>0</v>
      </c>
    </row>
    <row r="49" spans="1:7" s="6" customFormat="1" ht="57" customHeight="1">
      <c r="A49" s="17" t="s">
        <v>318</v>
      </c>
      <c r="B49" s="18">
        <v>900</v>
      </c>
      <c r="C49" s="3" t="s">
        <v>13</v>
      </c>
      <c r="D49" s="3">
        <v>12</v>
      </c>
      <c r="E49" s="3" t="s">
        <v>84</v>
      </c>
      <c r="F49" s="1">
        <v>240</v>
      </c>
      <c r="G49" s="14">
        <f>1550-150</f>
        <v>1400</v>
      </c>
    </row>
    <row r="50" spans="1:7" s="6" customFormat="1" ht="66" customHeight="1">
      <c r="A50" s="17" t="s">
        <v>319</v>
      </c>
      <c r="B50" s="18">
        <v>900</v>
      </c>
      <c r="C50" s="3" t="s">
        <v>13</v>
      </c>
      <c r="D50" s="3">
        <v>12</v>
      </c>
      <c r="E50" s="3" t="s">
        <v>85</v>
      </c>
      <c r="F50" s="1">
        <v>240</v>
      </c>
      <c r="G50" s="14">
        <f>267-267</f>
        <v>0</v>
      </c>
    </row>
    <row r="51" spans="1:7" s="6" customFormat="1" ht="43.5" customHeight="1">
      <c r="A51" s="17" t="s">
        <v>320</v>
      </c>
      <c r="B51" s="18">
        <v>900</v>
      </c>
      <c r="C51" s="3" t="s">
        <v>13</v>
      </c>
      <c r="D51" s="3">
        <v>12</v>
      </c>
      <c r="E51" s="3" t="s">
        <v>86</v>
      </c>
      <c r="F51" s="1">
        <v>240</v>
      </c>
      <c r="G51" s="14">
        <v>1030.081</v>
      </c>
    </row>
    <row r="52" spans="1:7" s="6" customFormat="1" ht="66.75" customHeight="1">
      <c r="A52" s="17" t="s">
        <v>321</v>
      </c>
      <c r="B52" s="18">
        <v>900</v>
      </c>
      <c r="C52" s="3" t="s">
        <v>13</v>
      </c>
      <c r="D52" s="3">
        <v>12</v>
      </c>
      <c r="E52" s="3" t="s">
        <v>62</v>
      </c>
      <c r="F52" s="1">
        <v>240</v>
      </c>
      <c r="G52" s="14">
        <v>29.9956</v>
      </c>
    </row>
    <row r="53" spans="1:7" s="6" customFormat="1" ht="112.5" customHeight="1">
      <c r="A53" s="17" t="s">
        <v>322</v>
      </c>
      <c r="B53" s="18">
        <v>900</v>
      </c>
      <c r="C53" s="3" t="s">
        <v>13</v>
      </c>
      <c r="D53" s="3">
        <v>12</v>
      </c>
      <c r="E53" s="3" t="s">
        <v>63</v>
      </c>
      <c r="F53" s="1">
        <v>240</v>
      </c>
      <c r="G53" s="14">
        <v>68.09</v>
      </c>
    </row>
    <row r="54" spans="1:7" s="6" customFormat="1" ht="65.25" customHeight="1">
      <c r="A54" s="17" t="s">
        <v>323</v>
      </c>
      <c r="B54" s="18">
        <v>900</v>
      </c>
      <c r="C54" s="3" t="s">
        <v>13</v>
      </c>
      <c r="D54" s="3">
        <v>12</v>
      </c>
      <c r="E54" s="3" t="s">
        <v>64</v>
      </c>
      <c r="F54" s="1">
        <v>240</v>
      </c>
      <c r="G54" s="14">
        <v>28.905</v>
      </c>
    </row>
    <row r="55" spans="1:7" s="6" customFormat="1" ht="80.25" customHeight="1">
      <c r="A55" s="17" t="s">
        <v>712</v>
      </c>
      <c r="B55" s="18">
        <v>900</v>
      </c>
      <c r="C55" s="3" t="s">
        <v>13</v>
      </c>
      <c r="D55" s="3" t="s">
        <v>46</v>
      </c>
      <c r="E55" s="3" t="s">
        <v>711</v>
      </c>
      <c r="F55" s="1">
        <v>810</v>
      </c>
      <c r="G55" s="14">
        <v>2209</v>
      </c>
    </row>
    <row r="56" spans="1:7" s="6" customFormat="1" ht="69" customHeight="1">
      <c r="A56" s="17" t="s">
        <v>324</v>
      </c>
      <c r="B56" s="18">
        <v>900</v>
      </c>
      <c r="C56" s="3" t="s">
        <v>13</v>
      </c>
      <c r="D56" s="3" t="s">
        <v>46</v>
      </c>
      <c r="E56" s="3" t="s">
        <v>301</v>
      </c>
      <c r="F56" s="1">
        <v>240</v>
      </c>
      <c r="G56" s="14">
        <v>58.398</v>
      </c>
    </row>
    <row r="57" spans="1:7" s="6" customFormat="1" ht="69" customHeight="1">
      <c r="A57" s="17" t="s">
        <v>325</v>
      </c>
      <c r="B57" s="18">
        <v>900</v>
      </c>
      <c r="C57" s="3" t="s">
        <v>13</v>
      </c>
      <c r="D57" s="3" t="s">
        <v>46</v>
      </c>
      <c r="E57" s="3" t="s">
        <v>306</v>
      </c>
      <c r="F57" s="1">
        <v>240</v>
      </c>
      <c r="G57" s="14">
        <v>24.9</v>
      </c>
    </row>
    <row r="58" spans="1:7" s="6" customFormat="1" ht="66" customHeight="1">
      <c r="A58" s="17" t="s">
        <v>326</v>
      </c>
      <c r="B58" s="18">
        <v>900</v>
      </c>
      <c r="C58" s="3" t="s">
        <v>13</v>
      </c>
      <c r="D58" s="3" t="s">
        <v>46</v>
      </c>
      <c r="E58" s="3" t="s">
        <v>302</v>
      </c>
      <c r="F58" s="1">
        <v>810</v>
      </c>
      <c r="G58" s="14">
        <v>470</v>
      </c>
    </row>
    <row r="59" spans="1:7" s="6" customFormat="1" ht="83.25" customHeight="1">
      <c r="A59" s="26" t="s">
        <v>702</v>
      </c>
      <c r="B59" s="18">
        <v>900</v>
      </c>
      <c r="C59" s="3" t="s">
        <v>13</v>
      </c>
      <c r="D59" s="3" t="s">
        <v>46</v>
      </c>
      <c r="E59" s="3" t="s">
        <v>703</v>
      </c>
      <c r="F59" s="1">
        <v>810</v>
      </c>
      <c r="G59" s="14">
        <v>141</v>
      </c>
    </row>
    <row r="60" spans="1:7" s="6" customFormat="1" ht="77.25" customHeight="1">
      <c r="A60" s="27" t="s">
        <v>586</v>
      </c>
      <c r="B60" s="18">
        <v>900</v>
      </c>
      <c r="C60" s="3" t="s">
        <v>14</v>
      </c>
      <c r="D60" s="3" t="s">
        <v>4</v>
      </c>
      <c r="E60" s="3" t="s">
        <v>585</v>
      </c>
      <c r="F60" s="1">
        <v>320</v>
      </c>
      <c r="G60" s="14">
        <f>1000+200-600</f>
        <v>600</v>
      </c>
    </row>
    <row r="61" spans="1:7" s="6" customFormat="1" ht="91.5" customHeight="1">
      <c r="A61" s="26" t="s">
        <v>554</v>
      </c>
      <c r="B61" s="18">
        <v>900</v>
      </c>
      <c r="C61" s="3" t="s">
        <v>14</v>
      </c>
      <c r="D61" s="3" t="s">
        <v>26</v>
      </c>
      <c r="E61" s="3" t="s">
        <v>199</v>
      </c>
      <c r="F61" s="1">
        <v>240</v>
      </c>
      <c r="G61" s="14">
        <v>11.36035</v>
      </c>
    </row>
    <row r="62" spans="1:7" ht="67.5" customHeight="1">
      <c r="A62" s="19" t="s">
        <v>327</v>
      </c>
      <c r="B62" s="1">
        <v>900</v>
      </c>
      <c r="C62" s="3" t="s">
        <v>16</v>
      </c>
      <c r="D62" s="3" t="s">
        <v>42</v>
      </c>
      <c r="E62" s="3" t="s">
        <v>81</v>
      </c>
      <c r="F62" s="1">
        <v>240</v>
      </c>
      <c r="G62" s="14">
        <v>265.59404</v>
      </c>
    </row>
    <row r="63" spans="1:7" ht="53.25" customHeight="1">
      <c r="A63" s="27" t="s">
        <v>635</v>
      </c>
      <c r="B63" s="1">
        <v>900</v>
      </c>
      <c r="C63" s="3" t="s">
        <v>42</v>
      </c>
      <c r="D63" s="3" t="s">
        <v>4</v>
      </c>
      <c r="E63" s="3" t="s">
        <v>634</v>
      </c>
      <c r="F63" s="1">
        <v>610</v>
      </c>
      <c r="G63" s="14">
        <v>2504.07647</v>
      </c>
    </row>
    <row r="64" spans="1:7" ht="53.25" customHeight="1">
      <c r="A64" s="33" t="s">
        <v>672</v>
      </c>
      <c r="B64" s="1">
        <v>900</v>
      </c>
      <c r="C64" s="3" t="s">
        <v>42</v>
      </c>
      <c r="D64" s="3" t="s">
        <v>4</v>
      </c>
      <c r="E64" s="3" t="s">
        <v>674</v>
      </c>
      <c r="F64" s="1">
        <v>610</v>
      </c>
      <c r="G64" s="14">
        <v>86.96762</v>
      </c>
    </row>
    <row r="65" spans="1:7" ht="33" customHeight="1">
      <c r="A65" s="13" t="s">
        <v>328</v>
      </c>
      <c r="B65" s="3" t="s">
        <v>1</v>
      </c>
      <c r="C65" s="3" t="s">
        <v>42</v>
      </c>
      <c r="D65" s="3" t="s">
        <v>4</v>
      </c>
      <c r="E65" s="2" t="s">
        <v>74</v>
      </c>
      <c r="F65" s="2">
        <v>610</v>
      </c>
      <c r="G65" s="14">
        <v>1001.79947</v>
      </c>
    </row>
    <row r="66" spans="1:7" ht="66" customHeight="1">
      <c r="A66" s="17" t="s">
        <v>330</v>
      </c>
      <c r="B66" s="3" t="s">
        <v>1</v>
      </c>
      <c r="C66" s="3" t="s">
        <v>42</v>
      </c>
      <c r="D66" s="3" t="s">
        <v>4</v>
      </c>
      <c r="E66" s="3" t="s">
        <v>304</v>
      </c>
      <c r="F66" s="1">
        <v>610</v>
      </c>
      <c r="G66" s="14">
        <v>20.0697</v>
      </c>
    </row>
    <row r="67" spans="1:7" ht="66" customHeight="1">
      <c r="A67" s="33" t="s">
        <v>673</v>
      </c>
      <c r="B67" s="1">
        <v>900</v>
      </c>
      <c r="C67" s="3" t="s">
        <v>42</v>
      </c>
      <c r="D67" s="3" t="s">
        <v>18</v>
      </c>
      <c r="E67" s="3" t="s">
        <v>675</v>
      </c>
      <c r="F67" s="1">
        <v>610</v>
      </c>
      <c r="G67" s="14">
        <v>138.77774</v>
      </c>
    </row>
    <row r="68" spans="1:7" ht="78.75" customHeight="1">
      <c r="A68" s="13" t="s">
        <v>500</v>
      </c>
      <c r="B68" s="3" t="s">
        <v>1</v>
      </c>
      <c r="C68" s="3" t="s">
        <v>42</v>
      </c>
      <c r="D68" s="3" t="s">
        <v>18</v>
      </c>
      <c r="E68" s="3" t="s">
        <v>45</v>
      </c>
      <c r="F68" s="1">
        <v>320</v>
      </c>
      <c r="G68" s="14">
        <v>761.791</v>
      </c>
    </row>
    <row r="69" spans="1:7" ht="55.5" customHeight="1">
      <c r="A69" s="15" t="s">
        <v>331</v>
      </c>
      <c r="B69" s="3" t="s">
        <v>1</v>
      </c>
      <c r="C69" s="3" t="s">
        <v>42</v>
      </c>
      <c r="D69" s="3" t="s">
        <v>18</v>
      </c>
      <c r="E69" s="2" t="s">
        <v>55</v>
      </c>
      <c r="F69" s="2">
        <v>610</v>
      </c>
      <c r="G69" s="14">
        <v>455.15143</v>
      </c>
    </row>
    <row r="70" spans="1:7" ht="68.25" customHeight="1">
      <c r="A70" s="13" t="s">
        <v>332</v>
      </c>
      <c r="B70" s="3" t="s">
        <v>1</v>
      </c>
      <c r="C70" s="3" t="s">
        <v>42</v>
      </c>
      <c r="D70" s="3" t="s">
        <v>18</v>
      </c>
      <c r="E70" s="2" t="s">
        <v>54</v>
      </c>
      <c r="F70" s="2">
        <v>610</v>
      </c>
      <c r="G70" s="14">
        <v>899.81402</v>
      </c>
    </row>
    <row r="71" spans="1:7" ht="111" customHeight="1">
      <c r="A71" s="15" t="s">
        <v>566</v>
      </c>
      <c r="B71" s="3" t="s">
        <v>1</v>
      </c>
      <c r="C71" s="3" t="s">
        <v>42</v>
      </c>
      <c r="D71" s="3" t="s">
        <v>18</v>
      </c>
      <c r="E71" s="2" t="s">
        <v>67</v>
      </c>
      <c r="F71" s="2">
        <v>610</v>
      </c>
      <c r="G71" s="14">
        <v>179.86092</v>
      </c>
    </row>
    <row r="72" spans="1:7" ht="55.5" customHeight="1">
      <c r="A72" s="15" t="s">
        <v>333</v>
      </c>
      <c r="B72" s="3" t="s">
        <v>1</v>
      </c>
      <c r="C72" s="3" t="s">
        <v>42</v>
      </c>
      <c r="D72" s="3" t="s">
        <v>18</v>
      </c>
      <c r="E72" s="2" t="s">
        <v>56</v>
      </c>
      <c r="F72" s="2">
        <v>610</v>
      </c>
      <c r="G72" s="14">
        <v>280.89686</v>
      </c>
    </row>
    <row r="73" spans="1:7" ht="45" customHeight="1">
      <c r="A73" s="13" t="s">
        <v>334</v>
      </c>
      <c r="B73" s="3" t="s">
        <v>1</v>
      </c>
      <c r="C73" s="3" t="s">
        <v>42</v>
      </c>
      <c r="D73" s="3" t="s">
        <v>18</v>
      </c>
      <c r="E73" s="2" t="s">
        <v>57</v>
      </c>
      <c r="F73" s="2">
        <v>610</v>
      </c>
      <c r="G73" s="14">
        <v>576.66247</v>
      </c>
    </row>
    <row r="74" spans="1:7" ht="33.75" customHeight="1">
      <c r="A74" s="13" t="s">
        <v>335</v>
      </c>
      <c r="B74" s="3" t="s">
        <v>1</v>
      </c>
      <c r="C74" s="3" t="s">
        <v>42</v>
      </c>
      <c r="D74" s="3" t="s">
        <v>18</v>
      </c>
      <c r="E74" s="2" t="s">
        <v>58</v>
      </c>
      <c r="F74" s="2">
        <v>610</v>
      </c>
      <c r="G74" s="14">
        <v>17.8036</v>
      </c>
    </row>
    <row r="75" spans="1:7" ht="66" customHeight="1">
      <c r="A75" s="13" t="s">
        <v>567</v>
      </c>
      <c r="B75" s="3" t="s">
        <v>1</v>
      </c>
      <c r="C75" s="3" t="s">
        <v>42</v>
      </c>
      <c r="D75" s="3" t="s">
        <v>18</v>
      </c>
      <c r="E75" s="3" t="s">
        <v>59</v>
      </c>
      <c r="F75" s="1">
        <v>610</v>
      </c>
      <c r="G75" s="14">
        <f>1000+440</f>
        <v>1440</v>
      </c>
    </row>
    <row r="76" spans="1:7" ht="69" customHeight="1">
      <c r="A76" s="13" t="s">
        <v>336</v>
      </c>
      <c r="B76" s="3" t="s">
        <v>1</v>
      </c>
      <c r="C76" s="3" t="s">
        <v>42</v>
      </c>
      <c r="D76" s="3" t="s">
        <v>18</v>
      </c>
      <c r="E76" s="2" t="s">
        <v>72</v>
      </c>
      <c r="F76" s="2">
        <v>610</v>
      </c>
      <c r="G76" s="14">
        <v>103.1197</v>
      </c>
    </row>
    <row r="77" spans="1:7" ht="60" customHeight="1">
      <c r="A77" s="15" t="s">
        <v>337</v>
      </c>
      <c r="B77" s="3" t="s">
        <v>1</v>
      </c>
      <c r="C77" s="3" t="s">
        <v>42</v>
      </c>
      <c r="D77" s="3" t="s">
        <v>18</v>
      </c>
      <c r="E77" s="2" t="s">
        <v>73</v>
      </c>
      <c r="F77" s="2">
        <v>610</v>
      </c>
      <c r="G77" s="14">
        <f>1423-1400-23</f>
        <v>0</v>
      </c>
    </row>
    <row r="78" spans="1:7" ht="65.25" customHeight="1">
      <c r="A78" s="15" t="s">
        <v>338</v>
      </c>
      <c r="B78" s="3" t="s">
        <v>1</v>
      </c>
      <c r="C78" s="3" t="s">
        <v>42</v>
      </c>
      <c r="D78" s="3" t="s">
        <v>18</v>
      </c>
      <c r="E78" s="2" t="s">
        <v>303</v>
      </c>
      <c r="F78" s="2">
        <v>610</v>
      </c>
      <c r="G78" s="14">
        <v>68.99875</v>
      </c>
    </row>
    <row r="79" spans="1:7" ht="66.75" customHeight="1">
      <c r="A79" s="17" t="s">
        <v>339</v>
      </c>
      <c r="B79" s="3" t="s">
        <v>1</v>
      </c>
      <c r="C79" s="3" t="s">
        <v>42</v>
      </c>
      <c r="D79" s="3" t="s">
        <v>18</v>
      </c>
      <c r="E79" s="2" t="s">
        <v>305</v>
      </c>
      <c r="F79" s="2">
        <v>610</v>
      </c>
      <c r="G79" s="14">
        <v>99.624</v>
      </c>
    </row>
    <row r="80" spans="1:7" s="6" customFormat="1" ht="52.5" customHeight="1">
      <c r="A80" s="15" t="s">
        <v>683</v>
      </c>
      <c r="B80" s="3" t="s">
        <v>1</v>
      </c>
      <c r="C80" s="3" t="s">
        <v>42</v>
      </c>
      <c r="D80" s="3" t="s">
        <v>18</v>
      </c>
      <c r="E80" s="2" t="s">
        <v>684</v>
      </c>
      <c r="F80" s="2">
        <v>610</v>
      </c>
      <c r="G80" s="14">
        <v>50</v>
      </c>
    </row>
    <row r="81" spans="1:7" s="6" customFormat="1" ht="66" customHeight="1">
      <c r="A81" s="13" t="s">
        <v>521</v>
      </c>
      <c r="B81" s="3" t="s">
        <v>1</v>
      </c>
      <c r="C81" s="3" t="s">
        <v>42</v>
      </c>
      <c r="D81" s="3" t="s">
        <v>13</v>
      </c>
      <c r="E81" s="3" t="s">
        <v>525</v>
      </c>
      <c r="F81" s="3" t="s">
        <v>299</v>
      </c>
      <c r="G81" s="52">
        <v>499.99043</v>
      </c>
    </row>
    <row r="82" spans="1:7" s="6" customFormat="1" ht="51.75" customHeight="1">
      <c r="A82" s="27" t="s">
        <v>637</v>
      </c>
      <c r="B82" s="3" t="s">
        <v>1</v>
      </c>
      <c r="C82" s="3" t="s">
        <v>42</v>
      </c>
      <c r="D82" s="3" t="s">
        <v>13</v>
      </c>
      <c r="E82" s="3" t="s">
        <v>636</v>
      </c>
      <c r="F82" s="3" t="s">
        <v>299</v>
      </c>
      <c r="G82" s="52">
        <f>2010+758-775</f>
        <v>1993</v>
      </c>
    </row>
    <row r="83" spans="1:7" s="6" customFormat="1" ht="77.25" customHeight="1">
      <c r="A83" s="17" t="s">
        <v>329</v>
      </c>
      <c r="B83" s="3" t="s">
        <v>1</v>
      </c>
      <c r="C83" s="3" t="s">
        <v>42</v>
      </c>
      <c r="D83" s="3" t="s">
        <v>42</v>
      </c>
      <c r="E83" s="3" t="s">
        <v>75</v>
      </c>
      <c r="F83" s="1">
        <v>580</v>
      </c>
      <c r="G83" s="14">
        <v>4500</v>
      </c>
    </row>
    <row r="84" spans="1:7" s="6" customFormat="1" ht="44.25" customHeight="1">
      <c r="A84" s="15" t="s">
        <v>518</v>
      </c>
      <c r="B84" s="3" t="s">
        <v>1</v>
      </c>
      <c r="C84" s="3" t="s">
        <v>42</v>
      </c>
      <c r="D84" s="3" t="s">
        <v>42</v>
      </c>
      <c r="E84" s="2" t="s">
        <v>52</v>
      </c>
      <c r="F84" s="2">
        <v>610</v>
      </c>
      <c r="G84" s="14">
        <v>79.998</v>
      </c>
    </row>
    <row r="85" spans="1:7" s="6" customFormat="1" ht="45" customHeight="1">
      <c r="A85" s="15" t="s">
        <v>340</v>
      </c>
      <c r="B85" s="3" t="s">
        <v>1</v>
      </c>
      <c r="C85" s="3" t="s">
        <v>42</v>
      </c>
      <c r="D85" s="3" t="s">
        <v>42</v>
      </c>
      <c r="E85" s="2" t="s">
        <v>53</v>
      </c>
      <c r="F85" s="2">
        <v>610</v>
      </c>
      <c r="G85" s="14">
        <v>464.06411</v>
      </c>
    </row>
    <row r="86" spans="1:7" s="6" customFormat="1" ht="15.75" customHeight="1" hidden="1">
      <c r="A86" s="15" t="s">
        <v>32</v>
      </c>
      <c r="B86" s="3" t="s">
        <v>1</v>
      </c>
      <c r="C86" s="3" t="s">
        <v>33</v>
      </c>
      <c r="D86" s="3" t="s">
        <v>34</v>
      </c>
      <c r="E86" s="2"/>
      <c r="F86" s="2"/>
      <c r="G86" s="14">
        <f>G87</f>
        <v>179</v>
      </c>
    </row>
    <row r="87" spans="1:7" s="6" customFormat="1" ht="15.75" customHeight="1" hidden="1">
      <c r="A87" s="13" t="s">
        <v>2</v>
      </c>
      <c r="B87" s="3" t="s">
        <v>1</v>
      </c>
      <c r="C87" s="3" t="s">
        <v>33</v>
      </c>
      <c r="D87" s="3" t="s">
        <v>34</v>
      </c>
      <c r="E87" s="2">
        <v>612</v>
      </c>
      <c r="F87" s="2" t="s">
        <v>5</v>
      </c>
      <c r="G87" s="14">
        <v>179</v>
      </c>
    </row>
    <row r="88" spans="1:7" s="6" customFormat="1" ht="36.75" customHeight="1" hidden="1">
      <c r="A88" s="15" t="s">
        <v>32</v>
      </c>
      <c r="B88" s="3" t="s">
        <v>1</v>
      </c>
      <c r="C88" s="3"/>
      <c r="D88" s="3"/>
      <c r="E88" s="2"/>
      <c r="F88" s="2"/>
      <c r="G88" s="14">
        <f>G89</f>
        <v>179</v>
      </c>
    </row>
    <row r="89" spans="1:7" s="6" customFormat="1" ht="15" customHeight="1" hidden="1">
      <c r="A89" s="13" t="s">
        <v>2</v>
      </c>
      <c r="B89" s="3" t="s">
        <v>1</v>
      </c>
      <c r="C89" s="3" t="s">
        <v>33</v>
      </c>
      <c r="D89" s="3"/>
      <c r="E89" s="2">
        <v>612</v>
      </c>
      <c r="F89" s="2"/>
      <c r="G89" s="14">
        <v>179</v>
      </c>
    </row>
    <row r="90" spans="1:7" s="6" customFormat="1" ht="38.25" customHeight="1" hidden="1">
      <c r="A90" s="15" t="s">
        <v>35</v>
      </c>
      <c r="B90" s="3" t="s">
        <v>1</v>
      </c>
      <c r="C90" s="3" t="s">
        <v>33</v>
      </c>
      <c r="D90" s="3"/>
      <c r="E90" s="2"/>
      <c r="F90" s="2" t="s">
        <v>3</v>
      </c>
      <c r="G90" s="14">
        <f>G91</f>
        <v>121</v>
      </c>
    </row>
    <row r="91" spans="1:7" s="6" customFormat="1" ht="16.5" customHeight="1" hidden="1">
      <c r="A91" s="13" t="s">
        <v>2</v>
      </c>
      <c r="B91" s="3" t="s">
        <v>1</v>
      </c>
      <c r="C91" s="3" t="s">
        <v>33</v>
      </c>
      <c r="D91" s="3"/>
      <c r="E91" s="2">
        <v>612</v>
      </c>
      <c r="F91" s="2" t="s">
        <v>6</v>
      </c>
      <c r="G91" s="14">
        <v>121</v>
      </c>
    </row>
    <row r="92" spans="1:7" s="6" customFormat="1" ht="79.5" customHeight="1" hidden="1">
      <c r="A92" s="15" t="s">
        <v>36</v>
      </c>
      <c r="B92" s="3" t="s">
        <v>1</v>
      </c>
      <c r="C92" s="3" t="s">
        <v>33</v>
      </c>
      <c r="D92" s="3">
        <v>7242</v>
      </c>
      <c r="E92" s="2"/>
      <c r="F92" s="2" t="s">
        <v>7</v>
      </c>
      <c r="G92" s="14">
        <f>G93</f>
        <v>7</v>
      </c>
    </row>
    <row r="93" spans="1:7" s="6" customFormat="1" ht="34.5" customHeight="1" hidden="1">
      <c r="A93" s="13" t="s">
        <v>2</v>
      </c>
      <c r="B93" s="3" t="s">
        <v>1</v>
      </c>
      <c r="C93" s="3" t="s">
        <v>33</v>
      </c>
      <c r="D93" s="3">
        <v>7242</v>
      </c>
      <c r="E93" s="2">
        <v>612</v>
      </c>
      <c r="F93" s="2"/>
      <c r="G93" s="14">
        <v>7</v>
      </c>
    </row>
    <row r="94" spans="1:7" s="6" customFormat="1" ht="16.5" customHeight="1" hidden="1">
      <c r="A94" s="15" t="s">
        <v>37</v>
      </c>
      <c r="B94" s="3" t="s">
        <v>1</v>
      </c>
      <c r="C94" s="3" t="s">
        <v>33</v>
      </c>
      <c r="D94" s="3">
        <v>7243</v>
      </c>
      <c r="E94" s="2"/>
      <c r="F94" s="2" t="s">
        <v>8</v>
      </c>
      <c r="G94" s="14">
        <f>G95</f>
        <v>26</v>
      </c>
    </row>
    <row r="95" spans="1:7" s="6" customFormat="1" ht="48" customHeight="1" hidden="1">
      <c r="A95" s="13" t="s">
        <v>2</v>
      </c>
      <c r="B95" s="3" t="s">
        <v>1</v>
      </c>
      <c r="C95" s="3" t="s">
        <v>33</v>
      </c>
      <c r="D95" s="3">
        <v>7243</v>
      </c>
      <c r="E95" s="2">
        <v>612</v>
      </c>
      <c r="F95" s="2" t="s">
        <v>9</v>
      </c>
      <c r="G95" s="14">
        <v>26</v>
      </c>
    </row>
    <row r="96" spans="1:7" s="6" customFormat="1" ht="111" customHeight="1">
      <c r="A96" s="15" t="s">
        <v>501</v>
      </c>
      <c r="B96" s="3" t="s">
        <v>1</v>
      </c>
      <c r="C96" s="3" t="s">
        <v>42</v>
      </c>
      <c r="D96" s="3" t="s">
        <v>42</v>
      </c>
      <c r="E96" s="2" t="s">
        <v>43</v>
      </c>
      <c r="F96" s="2">
        <v>610</v>
      </c>
      <c r="G96" s="14">
        <v>179</v>
      </c>
    </row>
    <row r="97" spans="1:7" s="6" customFormat="1" ht="102.75" customHeight="1">
      <c r="A97" s="15" t="s">
        <v>502</v>
      </c>
      <c r="B97" s="3" t="s">
        <v>1</v>
      </c>
      <c r="C97" s="3" t="s">
        <v>42</v>
      </c>
      <c r="D97" s="3" t="s">
        <v>42</v>
      </c>
      <c r="E97" s="2" t="s">
        <v>288</v>
      </c>
      <c r="F97" s="2">
        <v>610</v>
      </c>
      <c r="G97" s="14">
        <f>7318-1000-5000-671.3-646.7</f>
        <v>0</v>
      </c>
    </row>
    <row r="98" spans="1:7" s="6" customFormat="1" ht="14.25" customHeight="1" hidden="1">
      <c r="A98" s="15" t="s">
        <v>39</v>
      </c>
      <c r="B98" s="3" t="s">
        <v>1</v>
      </c>
      <c r="C98" s="3" t="s">
        <v>38</v>
      </c>
      <c r="D98" s="3"/>
      <c r="E98" s="2"/>
      <c r="F98" s="2" t="s">
        <v>10</v>
      </c>
      <c r="G98" s="14">
        <f>G99</f>
        <v>325</v>
      </c>
    </row>
    <row r="99" spans="1:7" s="6" customFormat="1" ht="18.75" customHeight="1" hidden="1">
      <c r="A99" s="13" t="s">
        <v>2</v>
      </c>
      <c r="B99" s="3" t="s">
        <v>1</v>
      </c>
      <c r="C99" s="3" t="s">
        <v>38</v>
      </c>
      <c r="D99" s="3"/>
      <c r="E99" s="2">
        <v>612</v>
      </c>
      <c r="F99" s="2"/>
      <c r="G99" s="14">
        <v>325</v>
      </c>
    </row>
    <row r="100" spans="1:7" s="6" customFormat="1" ht="36" customHeight="1" hidden="1">
      <c r="A100" s="13" t="s">
        <v>40</v>
      </c>
      <c r="B100" s="3" t="s">
        <v>1</v>
      </c>
      <c r="C100" s="3" t="s">
        <v>38</v>
      </c>
      <c r="D100" s="3"/>
      <c r="E100" s="16"/>
      <c r="F100" s="2"/>
      <c r="G100" s="14">
        <f>G101</f>
        <v>50</v>
      </c>
    </row>
    <row r="101" spans="1:7" s="6" customFormat="1" ht="15.75" customHeight="1" hidden="1">
      <c r="A101" s="13" t="s">
        <v>2</v>
      </c>
      <c r="B101" s="3" t="s">
        <v>1</v>
      </c>
      <c r="C101" s="2">
        <v>5</v>
      </c>
      <c r="D101" s="3"/>
      <c r="E101" s="2">
        <v>612</v>
      </c>
      <c r="F101" s="2"/>
      <c r="G101" s="14">
        <v>50</v>
      </c>
    </row>
    <row r="102" spans="1:7" s="6" customFormat="1" ht="33.75" customHeight="1" hidden="1">
      <c r="A102" s="13" t="s">
        <v>41</v>
      </c>
      <c r="B102" s="3" t="s">
        <v>1</v>
      </c>
      <c r="C102" s="2">
        <v>5</v>
      </c>
      <c r="D102" s="3"/>
      <c r="E102" s="2"/>
      <c r="F102" s="2"/>
      <c r="G102" s="14" t="e">
        <f>#REF!</f>
        <v>#REF!</v>
      </c>
    </row>
    <row r="103" spans="1:7" s="6" customFormat="1" ht="45" customHeight="1">
      <c r="A103" s="13" t="s">
        <v>341</v>
      </c>
      <c r="B103" s="3" t="s">
        <v>1</v>
      </c>
      <c r="C103" s="3" t="s">
        <v>42</v>
      </c>
      <c r="D103" s="3" t="s">
        <v>42</v>
      </c>
      <c r="E103" s="3" t="s">
        <v>60</v>
      </c>
      <c r="F103" s="1">
        <v>610</v>
      </c>
      <c r="G103" s="14">
        <v>200</v>
      </c>
    </row>
    <row r="104" spans="1:7" s="6" customFormat="1" ht="45" customHeight="1">
      <c r="A104" s="17" t="s">
        <v>342</v>
      </c>
      <c r="B104" s="3" t="s">
        <v>1</v>
      </c>
      <c r="C104" s="3" t="s">
        <v>42</v>
      </c>
      <c r="D104" s="3" t="s">
        <v>42</v>
      </c>
      <c r="E104" s="3" t="s">
        <v>68</v>
      </c>
      <c r="F104" s="1">
        <v>610</v>
      </c>
      <c r="G104" s="14">
        <f>168-60</f>
        <v>108</v>
      </c>
    </row>
    <row r="105" spans="1:7" s="6" customFormat="1" ht="45" customHeight="1">
      <c r="A105" s="17" t="s">
        <v>520</v>
      </c>
      <c r="B105" s="3" t="s">
        <v>1</v>
      </c>
      <c r="C105" s="3" t="s">
        <v>42</v>
      </c>
      <c r="D105" s="3" t="s">
        <v>42</v>
      </c>
      <c r="E105" s="3" t="s">
        <v>526</v>
      </c>
      <c r="F105" s="1">
        <v>610</v>
      </c>
      <c r="G105" s="14">
        <v>117.79991</v>
      </c>
    </row>
    <row r="106" spans="1:7" s="6" customFormat="1" ht="44.25" customHeight="1">
      <c r="A106" s="13" t="s">
        <v>343</v>
      </c>
      <c r="B106" s="3" t="s">
        <v>1</v>
      </c>
      <c r="C106" s="3" t="s">
        <v>42</v>
      </c>
      <c r="D106" s="3" t="s">
        <v>42</v>
      </c>
      <c r="E106" s="2" t="s">
        <v>69</v>
      </c>
      <c r="F106" s="2">
        <v>610</v>
      </c>
      <c r="G106" s="14">
        <f>60-60</f>
        <v>0</v>
      </c>
    </row>
    <row r="107" spans="1:7" s="6" customFormat="1" ht="42" customHeight="1">
      <c r="A107" s="15" t="s">
        <v>344</v>
      </c>
      <c r="B107" s="3" t="s">
        <v>1</v>
      </c>
      <c r="C107" s="3" t="s">
        <v>42</v>
      </c>
      <c r="D107" s="3" t="s">
        <v>42</v>
      </c>
      <c r="E107" s="2" t="s">
        <v>70</v>
      </c>
      <c r="F107" s="2">
        <v>610</v>
      </c>
      <c r="G107" s="14">
        <f>95-16</f>
        <v>79</v>
      </c>
    </row>
    <row r="108" spans="1:7" s="6" customFormat="1" ht="44.25" customHeight="1">
      <c r="A108" s="15" t="s">
        <v>345</v>
      </c>
      <c r="B108" s="3" t="s">
        <v>1</v>
      </c>
      <c r="C108" s="3" t="s">
        <v>42</v>
      </c>
      <c r="D108" s="3" t="s">
        <v>42</v>
      </c>
      <c r="E108" s="2" t="s">
        <v>71</v>
      </c>
      <c r="F108" s="2">
        <v>610</v>
      </c>
      <c r="G108" s="14">
        <v>199.532</v>
      </c>
    </row>
    <row r="109" spans="1:7" s="6" customFormat="1" ht="44.25" customHeight="1">
      <c r="A109" s="13" t="s">
        <v>519</v>
      </c>
      <c r="B109" s="3" t="s">
        <v>1</v>
      </c>
      <c r="C109" s="3" t="s">
        <v>42</v>
      </c>
      <c r="D109" s="3" t="s">
        <v>42</v>
      </c>
      <c r="E109" s="3" t="s">
        <v>61</v>
      </c>
      <c r="F109" s="1">
        <v>610</v>
      </c>
      <c r="G109" s="14">
        <f>28-10-0.4</f>
        <v>17.6</v>
      </c>
    </row>
    <row r="110" spans="1:7" s="6" customFormat="1" ht="66.75" customHeight="1">
      <c r="A110" s="13" t="s">
        <v>528</v>
      </c>
      <c r="B110" s="3" t="s">
        <v>1</v>
      </c>
      <c r="C110" s="3" t="s">
        <v>42</v>
      </c>
      <c r="D110" s="3" t="s">
        <v>42</v>
      </c>
      <c r="E110" s="3" t="s">
        <v>556</v>
      </c>
      <c r="F110" s="1">
        <v>610</v>
      </c>
      <c r="G110" s="14">
        <v>24.606</v>
      </c>
    </row>
    <row r="111" spans="1:7" s="6" customFormat="1" ht="44.25" customHeight="1">
      <c r="A111" s="13" t="s">
        <v>529</v>
      </c>
      <c r="B111" s="3" t="s">
        <v>1</v>
      </c>
      <c r="C111" s="3" t="s">
        <v>42</v>
      </c>
      <c r="D111" s="3" t="s">
        <v>42</v>
      </c>
      <c r="E111" s="3" t="s">
        <v>555</v>
      </c>
      <c r="F111" s="1">
        <v>610</v>
      </c>
      <c r="G111" s="14">
        <f>311-300-11+148</f>
        <v>148</v>
      </c>
    </row>
    <row r="112" spans="1:7" s="6" customFormat="1" ht="44.25" customHeight="1">
      <c r="A112" s="27" t="s">
        <v>671</v>
      </c>
      <c r="B112" s="3" t="s">
        <v>1</v>
      </c>
      <c r="C112" s="3" t="s">
        <v>42</v>
      </c>
      <c r="D112" s="3" t="s">
        <v>42</v>
      </c>
      <c r="E112" s="3" t="s">
        <v>670</v>
      </c>
      <c r="F112" s="1">
        <v>610</v>
      </c>
      <c r="G112" s="14">
        <v>46.322</v>
      </c>
    </row>
    <row r="113" spans="1:7" ht="33" customHeight="1">
      <c r="A113" s="27" t="s">
        <v>685</v>
      </c>
      <c r="B113" s="3" t="s">
        <v>1</v>
      </c>
      <c r="C113" s="3" t="s">
        <v>17</v>
      </c>
      <c r="D113" s="3" t="s">
        <v>26</v>
      </c>
      <c r="E113" s="3" t="s">
        <v>677</v>
      </c>
      <c r="F113" s="1">
        <v>360</v>
      </c>
      <c r="G113" s="14">
        <v>21.2</v>
      </c>
    </row>
    <row r="114" spans="1:7" s="6" customFormat="1" ht="56.25" customHeight="1">
      <c r="A114" s="21" t="s">
        <v>346</v>
      </c>
      <c r="B114" s="16" t="s">
        <v>1</v>
      </c>
      <c r="C114" s="3" t="s">
        <v>17</v>
      </c>
      <c r="D114" s="3" t="s">
        <v>26</v>
      </c>
      <c r="E114" s="3" t="s">
        <v>140</v>
      </c>
      <c r="F114" s="2">
        <v>320</v>
      </c>
      <c r="G114" s="14">
        <v>588.096</v>
      </c>
    </row>
    <row r="115" spans="1:7" s="6" customFormat="1" ht="78.75" customHeight="1">
      <c r="A115" s="26" t="s">
        <v>664</v>
      </c>
      <c r="B115" s="16" t="s">
        <v>1</v>
      </c>
      <c r="C115" s="3" t="s">
        <v>17</v>
      </c>
      <c r="D115" s="3" t="s">
        <v>665</v>
      </c>
      <c r="E115" s="3" t="s">
        <v>666</v>
      </c>
      <c r="F115" s="2">
        <v>320</v>
      </c>
      <c r="G115" s="14">
        <v>312.435</v>
      </c>
    </row>
    <row r="116" spans="1:7" s="6" customFormat="1" ht="56.25" customHeight="1">
      <c r="A116" s="26" t="s">
        <v>662</v>
      </c>
      <c r="B116" s="3" t="s">
        <v>1</v>
      </c>
      <c r="C116" s="2">
        <v>10</v>
      </c>
      <c r="D116" s="3" t="s">
        <v>26</v>
      </c>
      <c r="E116" s="2" t="s">
        <v>663</v>
      </c>
      <c r="F116" s="2">
        <v>320</v>
      </c>
      <c r="G116" s="14">
        <v>385.929</v>
      </c>
    </row>
    <row r="117" spans="1:7" s="6" customFormat="1" ht="124.5" customHeight="1">
      <c r="A117" s="13" t="s">
        <v>503</v>
      </c>
      <c r="B117" s="3" t="s">
        <v>1</v>
      </c>
      <c r="C117" s="2">
        <v>10</v>
      </c>
      <c r="D117" s="3" t="s">
        <v>26</v>
      </c>
      <c r="E117" s="2" t="s">
        <v>44</v>
      </c>
      <c r="F117" s="2">
        <v>320</v>
      </c>
      <c r="G117" s="14">
        <v>11.39</v>
      </c>
    </row>
    <row r="118" spans="1:7" s="6" customFormat="1" ht="28.5" customHeight="1">
      <c r="A118" s="27" t="s">
        <v>633</v>
      </c>
      <c r="B118" s="3" t="s">
        <v>1</v>
      </c>
      <c r="C118" s="2">
        <v>10</v>
      </c>
      <c r="D118" s="3" t="s">
        <v>26</v>
      </c>
      <c r="E118" s="2" t="s">
        <v>632</v>
      </c>
      <c r="F118" s="2">
        <v>360</v>
      </c>
      <c r="G118" s="14">
        <f>100+100+100+200+7</f>
        <v>507</v>
      </c>
    </row>
    <row r="119" spans="1:7" s="8" customFormat="1" ht="57" customHeight="1">
      <c r="A119" s="17" t="s">
        <v>347</v>
      </c>
      <c r="B119" s="1">
        <v>900</v>
      </c>
      <c r="C119" s="1">
        <v>12</v>
      </c>
      <c r="D119" s="3" t="s">
        <v>18</v>
      </c>
      <c r="E119" s="3" t="s">
        <v>100</v>
      </c>
      <c r="F119" s="1">
        <v>240</v>
      </c>
      <c r="G119" s="14">
        <f>599-65</f>
        <v>534</v>
      </c>
    </row>
    <row r="120" spans="1:7" s="8" customFormat="1" ht="66.75" customHeight="1">
      <c r="A120" s="20" t="s">
        <v>348</v>
      </c>
      <c r="B120" s="1">
        <v>900</v>
      </c>
      <c r="C120" s="1">
        <v>12</v>
      </c>
      <c r="D120" s="3" t="s">
        <v>18</v>
      </c>
      <c r="E120" s="3" t="s">
        <v>101</v>
      </c>
      <c r="F120" s="1">
        <v>240</v>
      </c>
      <c r="G120" s="14">
        <v>458.1</v>
      </c>
    </row>
    <row r="121" spans="1:7" s="8" customFormat="1" ht="55.5" customHeight="1">
      <c r="A121" s="17" t="s">
        <v>349</v>
      </c>
      <c r="B121" s="1">
        <v>900</v>
      </c>
      <c r="C121" s="1">
        <v>12</v>
      </c>
      <c r="D121" s="3" t="s">
        <v>18</v>
      </c>
      <c r="E121" s="3" t="s">
        <v>250</v>
      </c>
      <c r="F121" s="1">
        <v>240</v>
      </c>
      <c r="G121" s="14">
        <v>449.5</v>
      </c>
    </row>
    <row r="122" spans="1:7" s="6" customFormat="1" ht="34.5" customHeight="1">
      <c r="A122" s="13" t="s">
        <v>562</v>
      </c>
      <c r="B122" s="3" t="s">
        <v>1</v>
      </c>
      <c r="C122" s="3" t="s">
        <v>29</v>
      </c>
      <c r="D122" s="3" t="s">
        <v>4</v>
      </c>
      <c r="E122" s="3" t="s">
        <v>139</v>
      </c>
      <c r="F122" s="2">
        <v>730</v>
      </c>
      <c r="G122" s="14">
        <f>100-100</f>
        <v>0</v>
      </c>
    </row>
    <row r="123" spans="1:7" s="6" customFormat="1" ht="12" customHeight="1">
      <c r="A123" s="13" t="s">
        <v>248</v>
      </c>
      <c r="B123" s="3" t="s">
        <v>1</v>
      </c>
      <c r="C123" s="1"/>
      <c r="D123" s="3"/>
      <c r="E123" s="3"/>
      <c r="F123" s="1"/>
      <c r="G123" s="14"/>
    </row>
    <row r="124" spans="1:7" s="6" customFormat="1" ht="23.25" customHeight="1">
      <c r="A124" s="46" t="s">
        <v>258</v>
      </c>
      <c r="B124" s="41">
        <v>903</v>
      </c>
      <c r="C124" s="42"/>
      <c r="D124" s="43"/>
      <c r="E124" s="43"/>
      <c r="F124" s="42"/>
      <c r="G124" s="45">
        <f>G125+G126+G127+G128</f>
        <v>1410.43685</v>
      </c>
    </row>
    <row r="125" spans="1:7" s="6" customFormat="1" ht="55.5" customHeight="1">
      <c r="A125" s="17" t="s">
        <v>283</v>
      </c>
      <c r="B125" s="22">
        <v>903</v>
      </c>
      <c r="C125" s="3" t="s">
        <v>4</v>
      </c>
      <c r="D125" s="3" t="s">
        <v>15</v>
      </c>
      <c r="E125" s="3" t="s">
        <v>135</v>
      </c>
      <c r="F125" s="2">
        <v>120</v>
      </c>
      <c r="G125" s="2">
        <v>568.27726</v>
      </c>
    </row>
    <row r="126" spans="1:7" s="6" customFormat="1" ht="44.25" customHeight="1">
      <c r="A126" s="13" t="s">
        <v>284</v>
      </c>
      <c r="B126" s="22">
        <v>903</v>
      </c>
      <c r="C126" s="3" t="s">
        <v>4</v>
      </c>
      <c r="D126" s="3" t="s">
        <v>15</v>
      </c>
      <c r="E126" s="3" t="s">
        <v>129</v>
      </c>
      <c r="F126" s="3" t="s">
        <v>6</v>
      </c>
      <c r="G126" s="2">
        <v>636.91889</v>
      </c>
    </row>
    <row r="127" spans="1:7" s="6" customFormat="1" ht="42" customHeight="1">
      <c r="A127" s="13" t="s">
        <v>285</v>
      </c>
      <c r="B127" s="22">
        <v>903</v>
      </c>
      <c r="C127" s="3" t="s">
        <v>4</v>
      </c>
      <c r="D127" s="3" t="s">
        <v>15</v>
      </c>
      <c r="E127" s="3" t="s">
        <v>129</v>
      </c>
      <c r="F127" s="3" t="s">
        <v>9</v>
      </c>
      <c r="G127" s="2">
        <v>205.2407</v>
      </c>
    </row>
    <row r="128" spans="1:7" s="6" customFormat="1" ht="34.5" customHeight="1">
      <c r="A128" s="13" t="s">
        <v>275</v>
      </c>
      <c r="B128" s="22">
        <v>903</v>
      </c>
      <c r="C128" s="3" t="s">
        <v>4</v>
      </c>
      <c r="D128" s="3" t="s">
        <v>15</v>
      </c>
      <c r="E128" s="3" t="s">
        <v>129</v>
      </c>
      <c r="F128" s="3" t="s">
        <v>274</v>
      </c>
      <c r="G128" s="2">
        <f>1-1</f>
        <v>0</v>
      </c>
    </row>
    <row r="129" spans="1:7" s="6" customFormat="1" ht="31.5" customHeight="1">
      <c r="A129" s="40" t="s">
        <v>259</v>
      </c>
      <c r="B129" s="47">
        <v>905</v>
      </c>
      <c r="C129" s="42"/>
      <c r="D129" s="43"/>
      <c r="E129" s="43"/>
      <c r="F129" s="42"/>
      <c r="G129" s="45">
        <f>G136+G130+G131+G133+G134+G135+G138+G139+G140+G141+G142+G143+G144+G145+G147+G148+G149+G150+G151+G152+G137+G132+G153+G154+G155+G146</f>
        <v>11863.80106</v>
      </c>
    </row>
    <row r="130" spans="1:7" ht="68.25" customHeight="1">
      <c r="A130" s="20" t="s">
        <v>350</v>
      </c>
      <c r="B130" s="16" t="s">
        <v>12</v>
      </c>
      <c r="C130" s="3" t="s">
        <v>4</v>
      </c>
      <c r="D130" s="3" t="s">
        <v>29</v>
      </c>
      <c r="E130" s="3" t="s">
        <v>116</v>
      </c>
      <c r="F130" s="1">
        <v>120</v>
      </c>
      <c r="G130" s="14">
        <v>2059.64832</v>
      </c>
    </row>
    <row r="131" spans="1:7" ht="79.5" customHeight="1">
      <c r="A131" s="17" t="s">
        <v>351</v>
      </c>
      <c r="B131" s="16" t="s">
        <v>12</v>
      </c>
      <c r="C131" s="3" t="s">
        <v>4</v>
      </c>
      <c r="D131" s="3" t="s">
        <v>29</v>
      </c>
      <c r="E131" s="3" t="s">
        <v>116</v>
      </c>
      <c r="F131" s="1">
        <v>240</v>
      </c>
      <c r="G131" s="14">
        <v>901.05543</v>
      </c>
    </row>
    <row r="132" spans="1:7" ht="67.5" customHeight="1">
      <c r="A132" s="17" t="s">
        <v>587</v>
      </c>
      <c r="B132" s="16" t="s">
        <v>12</v>
      </c>
      <c r="C132" s="3" t="s">
        <v>4</v>
      </c>
      <c r="D132" s="3" t="s">
        <v>29</v>
      </c>
      <c r="E132" s="3" t="s">
        <v>116</v>
      </c>
      <c r="F132" s="1">
        <v>850</v>
      </c>
      <c r="G132" s="14">
        <v>177.38416</v>
      </c>
    </row>
    <row r="133" spans="1:7" s="6" customFormat="1" ht="80.25" customHeight="1">
      <c r="A133" s="20" t="s">
        <v>352</v>
      </c>
      <c r="B133" s="18">
        <v>905</v>
      </c>
      <c r="C133" s="3" t="s">
        <v>4</v>
      </c>
      <c r="D133" s="3" t="s">
        <v>29</v>
      </c>
      <c r="E133" s="3" t="s">
        <v>117</v>
      </c>
      <c r="F133" s="1">
        <v>240</v>
      </c>
      <c r="G133" s="2">
        <v>0</v>
      </c>
    </row>
    <row r="134" spans="1:7" s="6" customFormat="1" ht="80.25" customHeight="1">
      <c r="A134" s="17" t="s">
        <v>353</v>
      </c>
      <c r="B134" s="18">
        <v>905</v>
      </c>
      <c r="C134" s="3" t="s">
        <v>4</v>
      </c>
      <c r="D134" s="3" t="s">
        <v>29</v>
      </c>
      <c r="E134" s="3" t="s">
        <v>114</v>
      </c>
      <c r="F134" s="1">
        <v>240</v>
      </c>
      <c r="G134" s="14">
        <v>385.66194</v>
      </c>
    </row>
    <row r="135" spans="1:7" s="6" customFormat="1" ht="80.25" customHeight="1">
      <c r="A135" s="17" t="s">
        <v>354</v>
      </c>
      <c r="B135" s="18">
        <v>905</v>
      </c>
      <c r="C135" s="3" t="s">
        <v>4</v>
      </c>
      <c r="D135" s="3" t="s">
        <v>29</v>
      </c>
      <c r="E135" s="3" t="s">
        <v>115</v>
      </c>
      <c r="F135" s="1">
        <v>240</v>
      </c>
      <c r="G135" s="2">
        <f>50-50</f>
        <v>0</v>
      </c>
    </row>
    <row r="136" spans="1:7" s="6" customFormat="1" ht="80.25" customHeight="1">
      <c r="A136" s="20" t="s">
        <v>314</v>
      </c>
      <c r="B136" s="18">
        <v>905</v>
      </c>
      <c r="C136" s="3" t="s">
        <v>26</v>
      </c>
      <c r="D136" s="3" t="s">
        <v>42</v>
      </c>
      <c r="E136" s="3" t="s">
        <v>678</v>
      </c>
      <c r="F136" s="1">
        <v>240</v>
      </c>
      <c r="G136" s="14">
        <v>57.098</v>
      </c>
    </row>
    <row r="137" spans="1:7" s="6" customFormat="1" ht="89.25" customHeight="1">
      <c r="A137" s="20" t="s">
        <v>313</v>
      </c>
      <c r="B137" s="3" t="s">
        <v>12</v>
      </c>
      <c r="C137" s="3" t="s">
        <v>26</v>
      </c>
      <c r="D137" s="3" t="s">
        <v>42</v>
      </c>
      <c r="E137" s="3" t="s">
        <v>121</v>
      </c>
      <c r="F137" s="1">
        <v>240</v>
      </c>
      <c r="G137" s="2">
        <f>2041-115-1800-46</f>
        <v>80</v>
      </c>
    </row>
    <row r="138" spans="1:7" s="6" customFormat="1" ht="77.25" customHeight="1">
      <c r="A138" s="15" t="s">
        <v>355</v>
      </c>
      <c r="B138" s="3" t="s">
        <v>12</v>
      </c>
      <c r="C138" s="3" t="s">
        <v>26</v>
      </c>
      <c r="D138" s="3" t="s">
        <v>42</v>
      </c>
      <c r="E138" s="3" t="s">
        <v>252</v>
      </c>
      <c r="F138" s="2">
        <v>240</v>
      </c>
      <c r="G138" s="14">
        <v>127.85581</v>
      </c>
    </row>
    <row r="139" spans="1:7" s="6" customFormat="1" ht="88.5" customHeight="1">
      <c r="A139" s="15" t="s">
        <v>356</v>
      </c>
      <c r="B139" s="3" t="s">
        <v>12</v>
      </c>
      <c r="C139" s="3" t="s">
        <v>26</v>
      </c>
      <c r="D139" s="3" t="s">
        <v>42</v>
      </c>
      <c r="E139" s="3" t="s">
        <v>253</v>
      </c>
      <c r="F139" s="2">
        <v>240</v>
      </c>
      <c r="G139" s="2">
        <f>80-80+46</f>
        <v>46</v>
      </c>
    </row>
    <row r="140" spans="1:7" s="6" customFormat="1" ht="64.5" customHeight="1">
      <c r="A140" s="17" t="s">
        <v>537</v>
      </c>
      <c r="B140" s="16" t="s">
        <v>12</v>
      </c>
      <c r="C140" s="3" t="s">
        <v>13</v>
      </c>
      <c r="D140" s="3">
        <v>12</v>
      </c>
      <c r="E140" s="3" t="s">
        <v>102</v>
      </c>
      <c r="F140" s="1">
        <v>240</v>
      </c>
      <c r="G140" s="14">
        <v>117.25401</v>
      </c>
    </row>
    <row r="141" spans="1:7" s="6" customFormat="1" ht="66.75" customHeight="1">
      <c r="A141" s="17" t="s">
        <v>538</v>
      </c>
      <c r="B141" s="18">
        <v>905</v>
      </c>
      <c r="C141" s="3" t="s">
        <v>13</v>
      </c>
      <c r="D141" s="3" t="s">
        <v>46</v>
      </c>
      <c r="E141" s="3" t="s">
        <v>103</v>
      </c>
      <c r="F141" s="1">
        <v>240</v>
      </c>
      <c r="G141" s="14">
        <v>1534.52081</v>
      </c>
    </row>
    <row r="142" spans="1:7" s="6" customFormat="1" ht="67.5" customHeight="1">
      <c r="A142" s="17" t="s">
        <v>357</v>
      </c>
      <c r="B142" s="16" t="s">
        <v>12</v>
      </c>
      <c r="C142" s="3" t="s">
        <v>13</v>
      </c>
      <c r="D142" s="3" t="s">
        <v>46</v>
      </c>
      <c r="E142" s="3" t="s">
        <v>104</v>
      </c>
      <c r="F142" s="1">
        <v>240</v>
      </c>
      <c r="G142" s="2">
        <f>200+200</f>
        <v>400</v>
      </c>
    </row>
    <row r="143" spans="1:7" s="6" customFormat="1" ht="67.5" customHeight="1">
      <c r="A143" s="17" t="s">
        <v>539</v>
      </c>
      <c r="B143" s="18">
        <v>905</v>
      </c>
      <c r="C143" s="3" t="s">
        <v>13</v>
      </c>
      <c r="D143" s="3" t="s">
        <v>46</v>
      </c>
      <c r="E143" s="3" t="s">
        <v>105</v>
      </c>
      <c r="F143" s="1">
        <v>240</v>
      </c>
      <c r="G143" s="2">
        <v>216</v>
      </c>
    </row>
    <row r="144" spans="1:7" s="6" customFormat="1" ht="65.25" customHeight="1">
      <c r="A144" s="17" t="s">
        <v>540</v>
      </c>
      <c r="B144" s="16" t="s">
        <v>12</v>
      </c>
      <c r="C144" s="3" t="s">
        <v>13</v>
      </c>
      <c r="D144" s="3" t="s">
        <v>46</v>
      </c>
      <c r="E144" s="1" t="s">
        <v>106</v>
      </c>
      <c r="F144" s="1">
        <v>240</v>
      </c>
      <c r="G144" s="14">
        <f>58-0.5</f>
        <v>57.5</v>
      </c>
    </row>
    <row r="145" spans="1:7" s="6" customFormat="1" ht="66.75" customHeight="1">
      <c r="A145" s="17" t="s">
        <v>544</v>
      </c>
      <c r="B145" s="18">
        <v>905</v>
      </c>
      <c r="C145" s="3" t="s">
        <v>13</v>
      </c>
      <c r="D145" s="3" t="s">
        <v>46</v>
      </c>
      <c r="E145" s="1" t="s">
        <v>107</v>
      </c>
      <c r="F145" s="1">
        <v>240</v>
      </c>
      <c r="G145" s="14">
        <v>175.33542</v>
      </c>
    </row>
    <row r="146" spans="1:7" s="6" customFormat="1" ht="89.25" customHeight="1">
      <c r="A146" s="26" t="s">
        <v>704</v>
      </c>
      <c r="B146" s="18">
        <v>905</v>
      </c>
      <c r="C146" s="3" t="s">
        <v>13</v>
      </c>
      <c r="D146" s="3" t="s">
        <v>46</v>
      </c>
      <c r="E146" s="1" t="s">
        <v>705</v>
      </c>
      <c r="F146" s="1">
        <v>240</v>
      </c>
      <c r="G146" s="2">
        <v>400</v>
      </c>
    </row>
    <row r="147" spans="1:7" s="6" customFormat="1" ht="65.25" customHeight="1">
      <c r="A147" s="17" t="s">
        <v>545</v>
      </c>
      <c r="B147" s="16" t="s">
        <v>12</v>
      </c>
      <c r="C147" s="3" t="s">
        <v>13</v>
      </c>
      <c r="D147" s="3" t="s">
        <v>46</v>
      </c>
      <c r="E147" s="1" t="s">
        <v>108</v>
      </c>
      <c r="F147" s="1">
        <v>240</v>
      </c>
      <c r="G147" s="2">
        <f>100-100</f>
        <v>0</v>
      </c>
    </row>
    <row r="148" spans="1:7" s="6" customFormat="1" ht="77.25" customHeight="1">
      <c r="A148" s="17" t="s">
        <v>541</v>
      </c>
      <c r="B148" s="18">
        <v>905</v>
      </c>
      <c r="C148" s="3" t="s">
        <v>13</v>
      </c>
      <c r="D148" s="3" t="s">
        <v>46</v>
      </c>
      <c r="E148" s="1" t="s">
        <v>109</v>
      </c>
      <c r="F148" s="1">
        <v>240</v>
      </c>
      <c r="G148" s="2">
        <f>50-50</f>
        <v>0</v>
      </c>
    </row>
    <row r="149" spans="1:7" s="6" customFormat="1" ht="77.25" customHeight="1">
      <c r="A149" s="17" t="s">
        <v>358</v>
      </c>
      <c r="B149" s="16" t="s">
        <v>12</v>
      </c>
      <c r="C149" s="3" t="s">
        <v>13</v>
      </c>
      <c r="D149" s="3" t="s">
        <v>46</v>
      </c>
      <c r="E149" s="1" t="s">
        <v>110</v>
      </c>
      <c r="F149" s="1">
        <v>240</v>
      </c>
      <c r="G149" s="2">
        <f>100-65</f>
        <v>35</v>
      </c>
    </row>
    <row r="150" spans="1:7" s="6" customFormat="1" ht="66" customHeight="1">
      <c r="A150" s="17" t="s">
        <v>563</v>
      </c>
      <c r="B150" s="18">
        <v>905</v>
      </c>
      <c r="C150" s="3" t="s">
        <v>13</v>
      </c>
      <c r="D150" s="3" t="s">
        <v>46</v>
      </c>
      <c r="E150" s="3" t="s">
        <v>111</v>
      </c>
      <c r="F150" s="1">
        <v>240</v>
      </c>
      <c r="G150" s="2">
        <v>676.98716</v>
      </c>
    </row>
    <row r="151" spans="1:7" s="6" customFormat="1" ht="69.75" customHeight="1">
      <c r="A151" s="17" t="s">
        <v>542</v>
      </c>
      <c r="B151" s="16" t="s">
        <v>12</v>
      </c>
      <c r="C151" s="3" t="s">
        <v>13</v>
      </c>
      <c r="D151" s="3" t="s">
        <v>46</v>
      </c>
      <c r="E151" s="3" t="s">
        <v>112</v>
      </c>
      <c r="F151" s="1">
        <v>240</v>
      </c>
      <c r="G151" s="2">
        <f>200-200</f>
        <v>0</v>
      </c>
    </row>
    <row r="152" spans="1:7" s="6" customFormat="1" ht="67.5" customHeight="1">
      <c r="A152" s="17" t="s">
        <v>543</v>
      </c>
      <c r="B152" s="18">
        <v>905</v>
      </c>
      <c r="C152" s="3" t="s">
        <v>13</v>
      </c>
      <c r="D152" s="3" t="s">
        <v>46</v>
      </c>
      <c r="E152" s="3" t="s">
        <v>113</v>
      </c>
      <c r="F152" s="1">
        <v>240</v>
      </c>
      <c r="G152" s="2">
        <f>200-1</f>
        <v>199</v>
      </c>
    </row>
    <row r="153" spans="1:7" s="6" customFormat="1" ht="67.5" customHeight="1">
      <c r="A153" s="21" t="s">
        <v>466</v>
      </c>
      <c r="B153" s="16" t="s">
        <v>12</v>
      </c>
      <c r="C153" s="3" t="s">
        <v>14</v>
      </c>
      <c r="D153" s="3" t="s">
        <v>4</v>
      </c>
      <c r="E153" s="3" t="s">
        <v>179</v>
      </c>
      <c r="F153" s="1">
        <v>410</v>
      </c>
      <c r="G153" s="2">
        <v>1252.5</v>
      </c>
    </row>
    <row r="154" spans="1:7" s="6" customFormat="1" ht="67.5" customHeight="1">
      <c r="A154" s="21" t="s">
        <v>499</v>
      </c>
      <c r="B154" s="16" t="s">
        <v>12</v>
      </c>
      <c r="C154" s="3" t="s">
        <v>17</v>
      </c>
      <c r="D154" s="3" t="s">
        <v>13</v>
      </c>
      <c r="E154" s="3" t="s">
        <v>211</v>
      </c>
      <c r="F154" s="1">
        <v>410</v>
      </c>
      <c r="G154" s="2">
        <v>1109</v>
      </c>
    </row>
    <row r="155" spans="1:7" s="6" customFormat="1" ht="67.5" customHeight="1">
      <c r="A155" s="21" t="s">
        <v>499</v>
      </c>
      <c r="B155" s="16" t="s">
        <v>12</v>
      </c>
      <c r="C155" s="3" t="s">
        <v>17</v>
      </c>
      <c r="D155" s="3" t="s">
        <v>13</v>
      </c>
      <c r="E155" s="3" t="s">
        <v>212</v>
      </c>
      <c r="F155" s="2">
        <v>410</v>
      </c>
      <c r="G155" s="2">
        <f>1516+340</f>
        <v>1856</v>
      </c>
    </row>
    <row r="156" spans="1:7" s="6" customFormat="1" ht="21.75" customHeight="1">
      <c r="A156" s="40" t="s">
        <v>290</v>
      </c>
      <c r="B156" s="41">
        <v>909</v>
      </c>
      <c r="C156" s="44"/>
      <c r="D156" s="43"/>
      <c r="E156" s="43"/>
      <c r="F156" s="44"/>
      <c r="G156" s="45">
        <f>G157+G159+G160+G161+G162+G158+G163</f>
        <v>3349.20864</v>
      </c>
    </row>
    <row r="157" spans="1:7" s="6" customFormat="1" ht="56.25" customHeight="1">
      <c r="A157" s="15" t="s">
        <v>300</v>
      </c>
      <c r="B157" s="2" t="s">
        <v>11</v>
      </c>
      <c r="C157" s="3" t="s">
        <v>4</v>
      </c>
      <c r="D157" s="3" t="s">
        <v>26</v>
      </c>
      <c r="E157" s="3" t="s">
        <v>133</v>
      </c>
      <c r="F157" s="3" t="s">
        <v>6</v>
      </c>
      <c r="G157" s="14">
        <v>546.98608</v>
      </c>
    </row>
    <row r="158" spans="1:7" s="6" customFormat="1" ht="55.5" customHeight="1">
      <c r="A158" s="15" t="s">
        <v>307</v>
      </c>
      <c r="B158" s="2" t="s">
        <v>11</v>
      </c>
      <c r="C158" s="3" t="s">
        <v>4</v>
      </c>
      <c r="D158" s="3" t="s">
        <v>26</v>
      </c>
      <c r="E158" s="3" t="s">
        <v>134</v>
      </c>
      <c r="F158" s="3" t="s">
        <v>6</v>
      </c>
      <c r="G158" s="14">
        <f>252</f>
        <v>252</v>
      </c>
    </row>
    <row r="159" spans="1:7" s="6" customFormat="1" ht="45" customHeight="1">
      <c r="A159" s="13" t="s">
        <v>284</v>
      </c>
      <c r="B159" s="2" t="s">
        <v>11</v>
      </c>
      <c r="C159" s="3" t="s">
        <v>4</v>
      </c>
      <c r="D159" s="3" t="s">
        <v>26</v>
      </c>
      <c r="E159" s="3" t="s">
        <v>129</v>
      </c>
      <c r="F159" s="3" t="s">
        <v>6</v>
      </c>
      <c r="G159" s="14">
        <v>1267.68472</v>
      </c>
    </row>
    <row r="160" spans="1:7" s="6" customFormat="1" ht="43.5" customHeight="1">
      <c r="A160" s="13" t="s">
        <v>285</v>
      </c>
      <c r="B160" s="2" t="s">
        <v>11</v>
      </c>
      <c r="C160" s="3" t="s">
        <v>4</v>
      </c>
      <c r="D160" s="3" t="s">
        <v>26</v>
      </c>
      <c r="E160" s="3" t="s">
        <v>129</v>
      </c>
      <c r="F160" s="3" t="s">
        <v>9</v>
      </c>
      <c r="G160" s="14">
        <v>644.36554</v>
      </c>
    </row>
    <row r="161" spans="1:7" s="6" customFormat="1" ht="33" customHeight="1">
      <c r="A161" s="13" t="s">
        <v>275</v>
      </c>
      <c r="B161" s="2" t="s">
        <v>11</v>
      </c>
      <c r="C161" s="3" t="s">
        <v>4</v>
      </c>
      <c r="D161" s="3" t="s">
        <v>26</v>
      </c>
      <c r="E161" s="3" t="s">
        <v>129</v>
      </c>
      <c r="F161" s="3" t="s">
        <v>274</v>
      </c>
      <c r="G161" s="14">
        <v>4.1723</v>
      </c>
    </row>
    <row r="162" spans="1:7" s="6" customFormat="1" ht="45" customHeight="1">
      <c r="A162" s="13" t="s">
        <v>276</v>
      </c>
      <c r="B162" s="2" t="s">
        <v>11</v>
      </c>
      <c r="C162" s="3" t="s">
        <v>4</v>
      </c>
      <c r="D162" s="3">
        <v>13</v>
      </c>
      <c r="E162" s="3" t="s">
        <v>132</v>
      </c>
      <c r="F162" s="1">
        <v>240</v>
      </c>
      <c r="G162" s="14">
        <f>270-27+50+10+17+95+100+20</f>
        <v>535</v>
      </c>
    </row>
    <row r="163" spans="1:7" s="6" customFormat="1" ht="69" customHeight="1">
      <c r="A163" s="17" t="s">
        <v>347</v>
      </c>
      <c r="B163" s="1">
        <v>909</v>
      </c>
      <c r="C163" s="1">
        <v>12</v>
      </c>
      <c r="D163" s="3" t="s">
        <v>18</v>
      </c>
      <c r="E163" s="3" t="s">
        <v>100</v>
      </c>
      <c r="F163" s="1">
        <v>240</v>
      </c>
      <c r="G163" s="2">
        <v>99</v>
      </c>
    </row>
    <row r="164" spans="1:7" ht="31.5" customHeight="1">
      <c r="A164" s="48" t="s">
        <v>260</v>
      </c>
      <c r="B164" s="42">
        <v>911</v>
      </c>
      <c r="C164" s="42"/>
      <c r="D164" s="43"/>
      <c r="E164" s="43"/>
      <c r="F164" s="42"/>
      <c r="G164" s="45">
        <f>G165+G166+G167+G168+G169+G170+G171+G172+G173+G174+G175+G176+G177+G178+G179+G180+G181+G182+G183+G184+G185+G186+G187+G188+G189+G190+G191+G192+G193+G194+G195+G196+G197+G198+G199+G200+G201+G202+G203+G204+G205+G206+G207+G208+G209+G210+G211+G212+G213+G214+G215+G216+G217+G218+G219+G220+G221+G222+G223+G224+G225+G226+G227+G228+G229+G230+G231+G232+G233+G234+G235</f>
        <v>170776.61727999998</v>
      </c>
    </row>
    <row r="165" spans="1:7" ht="61.5" customHeight="1">
      <c r="A165" s="20" t="s">
        <v>706</v>
      </c>
      <c r="B165" s="1">
        <v>911</v>
      </c>
      <c r="C165" s="3" t="s">
        <v>4</v>
      </c>
      <c r="D165" s="3" t="s">
        <v>29</v>
      </c>
      <c r="E165" s="3" t="s">
        <v>560</v>
      </c>
      <c r="F165" s="1">
        <v>610</v>
      </c>
      <c r="G165" s="14">
        <v>230.40272</v>
      </c>
    </row>
    <row r="166" spans="1:7" ht="44.25" customHeight="1">
      <c r="A166" s="17" t="s">
        <v>638</v>
      </c>
      <c r="B166" s="1">
        <v>911</v>
      </c>
      <c r="C166" s="3" t="s">
        <v>13</v>
      </c>
      <c r="D166" s="3" t="s">
        <v>46</v>
      </c>
      <c r="E166" s="3" t="s">
        <v>86</v>
      </c>
      <c r="F166" s="1">
        <v>610</v>
      </c>
      <c r="G166" s="14">
        <f>195+150</f>
        <v>345</v>
      </c>
    </row>
    <row r="167" spans="1:7" ht="63.75" customHeight="1">
      <c r="A167" s="17" t="s">
        <v>653</v>
      </c>
      <c r="B167" s="1">
        <v>911</v>
      </c>
      <c r="C167" s="3" t="s">
        <v>14</v>
      </c>
      <c r="D167" s="3" t="s">
        <v>26</v>
      </c>
      <c r="E167" s="3" t="s">
        <v>652</v>
      </c>
      <c r="F167" s="1">
        <v>610</v>
      </c>
      <c r="G167" s="14">
        <v>112.345</v>
      </c>
    </row>
    <row r="168" spans="1:7" ht="85.5" customHeight="1">
      <c r="A168" s="21" t="s">
        <v>491</v>
      </c>
      <c r="B168" s="3" t="s">
        <v>66</v>
      </c>
      <c r="C168" s="3" t="s">
        <v>14</v>
      </c>
      <c r="D168" s="3" t="s">
        <v>14</v>
      </c>
      <c r="E168" s="3" t="s">
        <v>206</v>
      </c>
      <c r="F168" s="1">
        <v>240</v>
      </c>
      <c r="G168" s="2">
        <v>30</v>
      </c>
    </row>
    <row r="169" spans="1:10" ht="79.5" customHeight="1">
      <c r="A169" s="13" t="s">
        <v>359</v>
      </c>
      <c r="B169" s="1">
        <v>911</v>
      </c>
      <c r="C169" s="3" t="s">
        <v>16</v>
      </c>
      <c r="D169" s="3" t="s">
        <v>4</v>
      </c>
      <c r="E169" s="3" t="s">
        <v>213</v>
      </c>
      <c r="F169" s="1">
        <v>610</v>
      </c>
      <c r="G169" s="2">
        <v>28064</v>
      </c>
      <c r="I169" s="32"/>
      <c r="J169" s="32"/>
    </row>
    <row r="170" spans="1:7" ht="55.5" customHeight="1">
      <c r="A170" s="19" t="s">
        <v>605</v>
      </c>
      <c r="B170" s="1">
        <v>911</v>
      </c>
      <c r="C170" s="3" t="s">
        <v>16</v>
      </c>
      <c r="D170" s="3" t="s">
        <v>4</v>
      </c>
      <c r="E170" s="3" t="s">
        <v>214</v>
      </c>
      <c r="F170" s="1">
        <v>610</v>
      </c>
      <c r="G170" s="2">
        <v>10865</v>
      </c>
    </row>
    <row r="171" spans="1:7" ht="55.5" customHeight="1">
      <c r="A171" s="19" t="s">
        <v>591</v>
      </c>
      <c r="B171" s="1">
        <v>911</v>
      </c>
      <c r="C171" s="3" t="s">
        <v>16</v>
      </c>
      <c r="D171" s="3" t="s">
        <v>4</v>
      </c>
      <c r="E171" s="3" t="s">
        <v>589</v>
      </c>
      <c r="F171" s="1">
        <v>610</v>
      </c>
      <c r="G171" s="2">
        <f>9307-533+100</f>
        <v>8874</v>
      </c>
    </row>
    <row r="172" spans="1:7" ht="55.5" customHeight="1">
      <c r="A172" s="19" t="s">
        <v>592</v>
      </c>
      <c r="B172" s="1">
        <v>911</v>
      </c>
      <c r="C172" s="3" t="s">
        <v>16</v>
      </c>
      <c r="D172" s="3" t="s">
        <v>4</v>
      </c>
      <c r="E172" s="3" t="s">
        <v>590</v>
      </c>
      <c r="F172" s="1">
        <v>610</v>
      </c>
      <c r="G172" s="2">
        <f>4785-88</f>
        <v>4697</v>
      </c>
    </row>
    <row r="173" spans="1:7" ht="55.5" customHeight="1">
      <c r="A173" s="19" t="s">
        <v>532</v>
      </c>
      <c r="B173" s="1">
        <v>911</v>
      </c>
      <c r="C173" s="3" t="s">
        <v>16</v>
      </c>
      <c r="D173" s="3" t="s">
        <v>4</v>
      </c>
      <c r="E173" s="3" t="s">
        <v>217</v>
      </c>
      <c r="F173" s="1">
        <v>610</v>
      </c>
      <c r="G173" s="2">
        <f>1300+97</f>
        <v>1397</v>
      </c>
    </row>
    <row r="174" spans="1:7" ht="78.75" customHeight="1">
      <c r="A174" s="13" t="s">
        <v>360</v>
      </c>
      <c r="B174" s="1">
        <v>911</v>
      </c>
      <c r="C174" s="3" t="s">
        <v>16</v>
      </c>
      <c r="D174" s="3" t="s">
        <v>4</v>
      </c>
      <c r="E174" s="3" t="s">
        <v>218</v>
      </c>
      <c r="F174" s="1">
        <v>610</v>
      </c>
      <c r="G174" s="2">
        <f>200+36</f>
        <v>236</v>
      </c>
    </row>
    <row r="175" spans="1:7" ht="43.5" customHeight="1">
      <c r="A175" s="19" t="s">
        <v>361</v>
      </c>
      <c r="B175" s="1">
        <v>911</v>
      </c>
      <c r="C175" s="3" t="s">
        <v>16</v>
      </c>
      <c r="D175" s="3" t="s">
        <v>4</v>
      </c>
      <c r="E175" s="3" t="s">
        <v>219</v>
      </c>
      <c r="F175" s="1">
        <v>610</v>
      </c>
      <c r="G175" s="2">
        <f>306-306</f>
        <v>0</v>
      </c>
    </row>
    <row r="176" spans="1:7" ht="69" customHeight="1">
      <c r="A176" s="21" t="s">
        <v>362</v>
      </c>
      <c r="B176" s="3" t="s">
        <v>66</v>
      </c>
      <c r="C176" s="3" t="s">
        <v>16</v>
      </c>
      <c r="D176" s="3" t="s">
        <v>4</v>
      </c>
      <c r="E176" s="3" t="s">
        <v>141</v>
      </c>
      <c r="F176" s="1">
        <v>610</v>
      </c>
      <c r="G176" s="2">
        <f>700-700</f>
        <v>0</v>
      </c>
    </row>
    <row r="177" spans="1:7" ht="100.5" customHeight="1">
      <c r="A177" s="13" t="s">
        <v>363</v>
      </c>
      <c r="B177" s="1">
        <v>911</v>
      </c>
      <c r="C177" s="3" t="s">
        <v>16</v>
      </c>
      <c r="D177" s="3" t="s">
        <v>18</v>
      </c>
      <c r="E177" s="3" t="s">
        <v>220</v>
      </c>
      <c r="F177" s="1">
        <v>610</v>
      </c>
      <c r="G177" s="2">
        <v>52385</v>
      </c>
    </row>
    <row r="178" spans="1:7" ht="56.25" customHeight="1">
      <c r="A178" s="19" t="s">
        <v>594</v>
      </c>
      <c r="B178" s="1">
        <v>911</v>
      </c>
      <c r="C178" s="3" t="s">
        <v>16</v>
      </c>
      <c r="D178" s="3" t="s">
        <v>18</v>
      </c>
      <c r="E178" s="3" t="s">
        <v>221</v>
      </c>
      <c r="F178" s="1">
        <v>610</v>
      </c>
      <c r="G178" s="2">
        <v>15322.55</v>
      </c>
    </row>
    <row r="179" spans="1:7" ht="56.25" customHeight="1">
      <c r="A179" s="19" t="s">
        <v>595</v>
      </c>
      <c r="B179" s="1">
        <v>911</v>
      </c>
      <c r="C179" s="3" t="s">
        <v>16</v>
      </c>
      <c r="D179" s="3" t="s">
        <v>18</v>
      </c>
      <c r="E179" s="3" t="s">
        <v>593</v>
      </c>
      <c r="F179" s="1">
        <v>610</v>
      </c>
      <c r="G179" s="2">
        <f>6258-482-281-149</f>
        <v>5346</v>
      </c>
    </row>
    <row r="180" spans="1:7" ht="57" customHeight="1">
      <c r="A180" s="19" t="s">
        <v>606</v>
      </c>
      <c r="B180" s="1">
        <v>911</v>
      </c>
      <c r="C180" s="3" t="s">
        <v>16</v>
      </c>
      <c r="D180" s="3" t="s">
        <v>18</v>
      </c>
      <c r="E180" s="3" t="s">
        <v>225</v>
      </c>
      <c r="F180" s="1">
        <v>610</v>
      </c>
      <c r="G180" s="2">
        <v>4863</v>
      </c>
    </row>
    <row r="181" spans="1:7" ht="57" customHeight="1">
      <c r="A181" s="19" t="s">
        <v>598</v>
      </c>
      <c r="B181" s="1">
        <v>911</v>
      </c>
      <c r="C181" s="3" t="s">
        <v>16</v>
      </c>
      <c r="D181" s="3" t="s">
        <v>18</v>
      </c>
      <c r="E181" s="3" t="s">
        <v>597</v>
      </c>
      <c r="F181" s="1">
        <v>610</v>
      </c>
      <c r="G181" s="2">
        <v>560</v>
      </c>
    </row>
    <row r="182" spans="1:7" ht="45" customHeight="1">
      <c r="A182" s="19" t="s">
        <v>364</v>
      </c>
      <c r="B182" s="1">
        <v>911</v>
      </c>
      <c r="C182" s="3" t="s">
        <v>16</v>
      </c>
      <c r="D182" s="3" t="s">
        <v>18</v>
      </c>
      <c r="E182" s="3" t="s">
        <v>228</v>
      </c>
      <c r="F182" s="1">
        <v>610</v>
      </c>
      <c r="G182" s="2">
        <f>1500-1500+1252-52</f>
        <v>1200</v>
      </c>
    </row>
    <row r="183" spans="1:7" ht="47.25" customHeight="1">
      <c r="A183" s="19" t="s">
        <v>365</v>
      </c>
      <c r="B183" s="1">
        <v>911</v>
      </c>
      <c r="C183" s="3" t="s">
        <v>16</v>
      </c>
      <c r="D183" s="3" t="s">
        <v>18</v>
      </c>
      <c r="E183" s="3" t="s">
        <v>229</v>
      </c>
      <c r="F183" s="1">
        <v>610</v>
      </c>
      <c r="G183" s="2">
        <f>1022-1022</f>
        <v>0</v>
      </c>
    </row>
    <row r="184" spans="1:7" ht="45" customHeight="1">
      <c r="A184" s="19" t="s">
        <v>366</v>
      </c>
      <c r="B184" s="1">
        <v>911</v>
      </c>
      <c r="C184" s="3" t="s">
        <v>16</v>
      </c>
      <c r="D184" s="3" t="s">
        <v>18</v>
      </c>
      <c r="E184" s="3" t="s">
        <v>231</v>
      </c>
      <c r="F184" s="1">
        <v>610</v>
      </c>
      <c r="G184" s="2">
        <v>248.6355</v>
      </c>
    </row>
    <row r="185" spans="1:7" ht="42.75" customHeight="1">
      <c r="A185" s="19" t="s">
        <v>367</v>
      </c>
      <c r="B185" s="1">
        <v>911</v>
      </c>
      <c r="C185" s="3" t="s">
        <v>16</v>
      </c>
      <c r="D185" s="3" t="s">
        <v>42</v>
      </c>
      <c r="E185" s="3" t="s">
        <v>230</v>
      </c>
      <c r="F185" s="1">
        <v>610</v>
      </c>
      <c r="G185" s="2">
        <v>300</v>
      </c>
    </row>
    <row r="186" spans="1:7" ht="57" customHeight="1">
      <c r="A186" s="19" t="s">
        <v>607</v>
      </c>
      <c r="B186" s="1">
        <v>911</v>
      </c>
      <c r="C186" s="3" t="s">
        <v>16</v>
      </c>
      <c r="D186" s="3" t="s">
        <v>42</v>
      </c>
      <c r="E186" s="3" t="s">
        <v>232</v>
      </c>
      <c r="F186" s="1">
        <v>610</v>
      </c>
      <c r="G186" s="2">
        <v>2440</v>
      </c>
    </row>
    <row r="187" spans="1:7" ht="46.5" customHeight="1">
      <c r="A187" s="19" t="s">
        <v>596</v>
      </c>
      <c r="B187" s="1">
        <v>911</v>
      </c>
      <c r="C187" s="3" t="s">
        <v>16</v>
      </c>
      <c r="D187" s="3" t="s">
        <v>42</v>
      </c>
      <c r="E187" s="3" t="s">
        <v>599</v>
      </c>
      <c r="F187" s="1">
        <v>610</v>
      </c>
      <c r="G187" s="2">
        <f>1504-150+30+20+6</f>
        <v>1410</v>
      </c>
    </row>
    <row r="188" spans="1:7" ht="43.5" customHeight="1">
      <c r="A188" s="19" t="s">
        <v>368</v>
      </c>
      <c r="B188" s="1">
        <v>911</v>
      </c>
      <c r="C188" s="3" t="s">
        <v>16</v>
      </c>
      <c r="D188" s="3" t="s">
        <v>42</v>
      </c>
      <c r="E188" s="3" t="s">
        <v>233</v>
      </c>
      <c r="F188" s="1">
        <v>610</v>
      </c>
      <c r="G188" s="2">
        <v>0</v>
      </c>
    </row>
    <row r="189" spans="1:7" ht="45" customHeight="1">
      <c r="A189" s="19" t="s">
        <v>608</v>
      </c>
      <c r="B189" s="1">
        <v>911</v>
      </c>
      <c r="C189" s="3" t="s">
        <v>16</v>
      </c>
      <c r="D189" s="3" t="s">
        <v>42</v>
      </c>
      <c r="E189" s="3" t="s">
        <v>234</v>
      </c>
      <c r="F189" s="1">
        <v>620</v>
      </c>
      <c r="G189" s="2">
        <v>960</v>
      </c>
    </row>
    <row r="190" spans="1:7" ht="45" customHeight="1">
      <c r="A190" s="19" t="s">
        <v>600</v>
      </c>
      <c r="B190" s="1">
        <v>911</v>
      </c>
      <c r="C190" s="3" t="s">
        <v>16</v>
      </c>
      <c r="D190" s="3" t="s">
        <v>42</v>
      </c>
      <c r="E190" s="3" t="s">
        <v>629</v>
      </c>
      <c r="F190" s="1">
        <v>620</v>
      </c>
      <c r="G190" s="2">
        <f>987-90</f>
        <v>897</v>
      </c>
    </row>
    <row r="191" spans="1:7" ht="77.25" customHeight="1">
      <c r="A191" s="19" t="s">
        <v>369</v>
      </c>
      <c r="B191" s="1">
        <v>911</v>
      </c>
      <c r="C191" s="3" t="s">
        <v>16</v>
      </c>
      <c r="D191" s="3" t="s">
        <v>42</v>
      </c>
      <c r="E191" s="3" t="s">
        <v>266</v>
      </c>
      <c r="F191" s="1">
        <v>310</v>
      </c>
      <c r="G191" s="2">
        <f>357+264-123</f>
        <v>498</v>
      </c>
    </row>
    <row r="192" spans="1:7" ht="77.25" customHeight="1">
      <c r="A192" s="19" t="s">
        <v>601</v>
      </c>
      <c r="B192" s="1">
        <v>911</v>
      </c>
      <c r="C192" s="3" t="s">
        <v>16</v>
      </c>
      <c r="D192" s="3" t="s">
        <v>42</v>
      </c>
      <c r="E192" s="3" t="s">
        <v>266</v>
      </c>
      <c r="F192" s="1">
        <v>610</v>
      </c>
      <c r="G192" s="2">
        <f>368-264</f>
        <v>104</v>
      </c>
    </row>
    <row r="193" spans="1:7" ht="77.25" customHeight="1">
      <c r="A193" s="13" t="s">
        <v>680</v>
      </c>
      <c r="B193" s="1">
        <v>911</v>
      </c>
      <c r="C193" s="3" t="s">
        <v>16</v>
      </c>
      <c r="D193" s="3" t="s">
        <v>42</v>
      </c>
      <c r="E193" s="3" t="s">
        <v>236</v>
      </c>
      <c r="F193" s="1">
        <v>240</v>
      </c>
      <c r="G193" s="2">
        <f>580-580</f>
        <v>0</v>
      </c>
    </row>
    <row r="194" spans="1:7" ht="87.75" customHeight="1">
      <c r="A194" s="13" t="s">
        <v>370</v>
      </c>
      <c r="B194" s="1">
        <v>911</v>
      </c>
      <c r="C194" s="3" t="s">
        <v>16</v>
      </c>
      <c r="D194" s="3" t="s">
        <v>42</v>
      </c>
      <c r="E194" s="3" t="s">
        <v>236</v>
      </c>
      <c r="F194" s="1">
        <v>320</v>
      </c>
      <c r="G194" s="2">
        <f>1980-580+580-50+31</f>
        <v>1961</v>
      </c>
    </row>
    <row r="195" spans="1:7" ht="76.5" customHeight="1">
      <c r="A195" s="13" t="s">
        <v>602</v>
      </c>
      <c r="B195" s="1">
        <v>911</v>
      </c>
      <c r="C195" s="3" t="s">
        <v>16</v>
      </c>
      <c r="D195" s="3" t="s">
        <v>42</v>
      </c>
      <c r="E195" s="3" t="s">
        <v>236</v>
      </c>
      <c r="F195" s="1">
        <v>610</v>
      </c>
      <c r="G195" s="2">
        <f>1291+50</f>
        <v>1341</v>
      </c>
    </row>
    <row r="196" spans="1:7" ht="47.25" customHeight="1">
      <c r="A196" s="19" t="s">
        <v>371</v>
      </c>
      <c r="B196" s="1">
        <v>911</v>
      </c>
      <c r="C196" s="3" t="s">
        <v>16</v>
      </c>
      <c r="D196" s="3" t="s">
        <v>42</v>
      </c>
      <c r="E196" s="3" t="s">
        <v>267</v>
      </c>
      <c r="F196" s="1">
        <v>610</v>
      </c>
      <c r="G196" s="2">
        <v>2573.61464</v>
      </c>
    </row>
    <row r="197" spans="1:7" ht="45" customHeight="1">
      <c r="A197" s="19" t="s">
        <v>372</v>
      </c>
      <c r="B197" s="1">
        <v>911</v>
      </c>
      <c r="C197" s="3" t="s">
        <v>16</v>
      </c>
      <c r="D197" s="3" t="s">
        <v>42</v>
      </c>
      <c r="E197" s="3" t="s">
        <v>237</v>
      </c>
      <c r="F197" s="1">
        <v>610</v>
      </c>
      <c r="G197" s="2">
        <v>5240.38198</v>
      </c>
    </row>
    <row r="198" spans="1:7" ht="80.25" customHeight="1">
      <c r="A198" s="13" t="s">
        <v>603</v>
      </c>
      <c r="B198" s="1">
        <v>911</v>
      </c>
      <c r="C198" s="3" t="s">
        <v>16</v>
      </c>
      <c r="D198" s="3" t="s">
        <v>42</v>
      </c>
      <c r="E198" s="3" t="s">
        <v>268</v>
      </c>
      <c r="F198" s="1">
        <v>240</v>
      </c>
      <c r="G198" s="2">
        <f>438-30</f>
        <v>408</v>
      </c>
    </row>
    <row r="199" spans="1:7" ht="57" customHeight="1">
      <c r="A199" s="19" t="s">
        <v>604</v>
      </c>
      <c r="B199" s="1">
        <v>911</v>
      </c>
      <c r="C199" s="3" t="s">
        <v>16</v>
      </c>
      <c r="D199" s="3" t="s">
        <v>42</v>
      </c>
      <c r="E199" s="3" t="s">
        <v>238</v>
      </c>
      <c r="F199" s="1">
        <v>240</v>
      </c>
      <c r="G199" s="2">
        <v>260</v>
      </c>
    </row>
    <row r="200" spans="1:7" ht="65.25" customHeight="1">
      <c r="A200" s="19" t="s">
        <v>373</v>
      </c>
      <c r="B200" s="1">
        <v>911</v>
      </c>
      <c r="C200" s="3" t="s">
        <v>16</v>
      </c>
      <c r="D200" s="3" t="s">
        <v>42</v>
      </c>
      <c r="E200" s="3" t="s">
        <v>269</v>
      </c>
      <c r="F200" s="1">
        <v>610</v>
      </c>
      <c r="G200" s="2">
        <f>200-84</f>
        <v>116</v>
      </c>
    </row>
    <row r="201" spans="1:7" ht="66" customHeight="1">
      <c r="A201" s="19" t="s">
        <v>374</v>
      </c>
      <c r="B201" s="1">
        <v>911</v>
      </c>
      <c r="C201" s="3" t="s">
        <v>16</v>
      </c>
      <c r="D201" s="3" t="s">
        <v>42</v>
      </c>
      <c r="E201" s="3" t="s">
        <v>270</v>
      </c>
      <c r="F201" s="1">
        <v>110</v>
      </c>
      <c r="G201" s="2">
        <f>5709-502+5-3</f>
        <v>5209</v>
      </c>
    </row>
    <row r="202" spans="1:7" ht="76.5" customHeight="1">
      <c r="A202" s="19" t="s">
        <v>375</v>
      </c>
      <c r="B202" s="1">
        <v>911</v>
      </c>
      <c r="C202" s="3" t="s">
        <v>16</v>
      </c>
      <c r="D202" s="3" t="s">
        <v>42</v>
      </c>
      <c r="E202" s="3" t="s">
        <v>270</v>
      </c>
      <c r="F202" s="1">
        <v>240</v>
      </c>
      <c r="G202" s="2">
        <f>1450-94-5-39-15</f>
        <v>1297</v>
      </c>
    </row>
    <row r="203" spans="1:7" ht="76.5" customHeight="1">
      <c r="A203" s="19" t="s">
        <v>679</v>
      </c>
      <c r="B203" s="1">
        <v>911</v>
      </c>
      <c r="C203" s="3" t="s">
        <v>16</v>
      </c>
      <c r="D203" s="3" t="s">
        <v>42</v>
      </c>
      <c r="E203" s="3" t="s">
        <v>270</v>
      </c>
      <c r="F203" s="1">
        <v>810</v>
      </c>
      <c r="G203" s="2">
        <v>209.328</v>
      </c>
    </row>
    <row r="204" spans="1:7" ht="68.25" customHeight="1">
      <c r="A204" s="19" t="s">
        <v>559</v>
      </c>
      <c r="B204" s="1">
        <v>911</v>
      </c>
      <c r="C204" s="3" t="s">
        <v>16</v>
      </c>
      <c r="D204" s="3" t="s">
        <v>42</v>
      </c>
      <c r="E204" s="3" t="s">
        <v>270</v>
      </c>
      <c r="F204" s="1">
        <v>850</v>
      </c>
      <c r="G204" s="2">
        <f>35-20-5</f>
        <v>10</v>
      </c>
    </row>
    <row r="205" spans="1:7" ht="55.5" customHeight="1">
      <c r="A205" s="19" t="s">
        <v>376</v>
      </c>
      <c r="B205" s="1">
        <v>911</v>
      </c>
      <c r="C205" s="3" t="s">
        <v>16</v>
      </c>
      <c r="D205" s="3" t="s">
        <v>42</v>
      </c>
      <c r="E205" s="3" t="s">
        <v>239</v>
      </c>
      <c r="F205" s="1">
        <v>110</v>
      </c>
      <c r="G205" s="2">
        <v>368</v>
      </c>
    </row>
    <row r="206" spans="1:7" ht="66.75" customHeight="1">
      <c r="A206" s="19" t="s">
        <v>377</v>
      </c>
      <c r="B206" s="1">
        <v>911</v>
      </c>
      <c r="C206" s="3" t="s">
        <v>16</v>
      </c>
      <c r="D206" s="3" t="s">
        <v>42</v>
      </c>
      <c r="E206" s="3" t="s">
        <v>239</v>
      </c>
      <c r="F206" s="1">
        <v>240</v>
      </c>
      <c r="G206" s="2">
        <f>408-89+50-5</f>
        <v>364</v>
      </c>
    </row>
    <row r="207" spans="1:7" ht="66" customHeight="1">
      <c r="A207" s="19" t="s">
        <v>378</v>
      </c>
      <c r="B207" s="1">
        <v>911</v>
      </c>
      <c r="C207" s="3" t="s">
        <v>16</v>
      </c>
      <c r="D207" s="3" t="s">
        <v>42</v>
      </c>
      <c r="E207" s="3" t="s">
        <v>240</v>
      </c>
      <c r="F207" s="1">
        <v>240</v>
      </c>
      <c r="G207" s="2">
        <v>373</v>
      </c>
    </row>
    <row r="208" spans="1:7" ht="68.25" customHeight="1">
      <c r="A208" s="19" t="s">
        <v>379</v>
      </c>
      <c r="B208" s="1">
        <v>911</v>
      </c>
      <c r="C208" s="3" t="s">
        <v>16</v>
      </c>
      <c r="D208" s="3" t="s">
        <v>42</v>
      </c>
      <c r="E208" s="3" t="s">
        <v>241</v>
      </c>
      <c r="F208" s="1">
        <v>240</v>
      </c>
      <c r="G208" s="2">
        <v>200</v>
      </c>
    </row>
    <row r="209" spans="1:7" ht="56.25" customHeight="1">
      <c r="A209" s="19" t="s">
        <v>380</v>
      </c>
      <c r="B209" s="1">
        <v>911</v>
      </c>
      <c r="C209" s="3" t="s">
        <v>16</v>
      </c>
      <c r="D209" s="3" t="s">
        <v>42</v>
      </c>
      <c r="E209" s="3" t="s">
        <v>242</v>
      </c>
      <c r="F209" s="1">
        <v>610</v>
      </c>
      <c r="G209" s="2">
        <v>28.8</v>
      </c>
    </row>
    <row r="210" spans="1:7" ht="56.25" customHeight="1">
      <c r="A210" s="19" t="s">
        <v>381</v>
      </c>
      <c r="B210" s="1">
        <v>911</v>
      </c>
      <c r="C210" s="3" t="s">
        <v>16</v>
      </c>
      <c r="D210" s="3" t="s">
        <v>42</v>
      </c>
      <c r="E210" s="3" t="s">
        <v>243</v>
      </c>
      <c r="F210" s="1">
        <v>610</v>
      </c>
      <c r="G210" s="2">
        <f>50-50</f>
        <v>0</v>
      </c>
    </row>
    <row r="211" spans="1:7" ht="43.5" customHeight="1">
      <c r="A211" s="19" t="s">
        <v>382</v>
      </c>
      <c r="B211" s="1">
        <v>911</v>
      </c>
      <c r="C211" s="3" t="s">
        <v>16</v>
      </c>
      <c r="D211" s="3" t="s">
        <v>42</v>
      </c>
      <c r="E211" s="3" t="s">
        <v>244</v>
      </c>
      <c r="F211" s="1">
        <v>610</v>
      </c>
      <c r="G211" s="2">
        <f>50-50</f>
        <v>0</v>
      </c>
    </row>
    <row r="212" spans="1:7" ht="54.75" customHeight="1">
      <c r="A212" s="19" t="s">
        <v>383</v>
      </c>
      <c r="B212" s="1">
        <v>911</v>
      </c>
      <c r="C212" s="3" t="s">
        <v>16</v>
      </c>
      <c r="D212" s="3" t="s">
        <v>42</v>
      </c>
      <c r="E212" s="3" t="s">
        <v>245</v>
      </c>
      <c r="F212" s="1">
        <v>610</v>
      </c>
      <c r="G212" s="2">
        <f>50-50</f>
        <v>0</v>
      </c>
    </row>
    <row r="213" spans="1:7" ht="44.25" customHeight="1">
      <c r="A213" s="19" t="s">
        <v>384</v>
      </c>
      <c r="B213" s="1">
        <v>911</v>
      </c>
      <c r="C213" s="3" t="s">
        <v>16</v>
      </c>
      <c r="D213" s="3" t="s">
        <v>42</v>
      </c>
      <c r="E213" s="3" t="s">
        <v>246</v>
      </c>
      <c r="F213" s="1">
        <v>610</v>
      </c>
      <c r="G213" s="2">
        <f>63-63</f>
        <v>0</v>
      </c>
    </row>
    <row r="214" spans="1:7" ht="54.75" customHeight="1">
      <c r="A214" s="19" t="s">
        <v>385</v>
      </c>
      <c r="B214" s="1">
        <v>911</v>
      </c>
      <c r="C214" s="3" t="s">
        <v>16</v>
      </c>
      <c r="D214" s="3" t="s">
        <v>42</v>
      </c>
      <c r="E214" s="3" t="s">
        <v>247</v>
      </c>
      <c r="F214" s="1">
        <v>610</v>
      </c>
      <c r="G214" s="2">
        <f>47-47</f>
        <v>0</v>
      </c>
    </row>
    <row r="215" spans="1:7" ht="101.25" customHeight="1">
      <c r="A215" s="13" t="s">
        <v>533</v>
      </c>
      <c r="B215" s="1">
        <v>911</v>
      </c>
      <c r="C215" s="3" t="s">
        <v>16</v>
      </c>
      <c r="D215" s="3" t="s">
        <v>42</v>
      </c>
      <c r="E215" s="3" t="s">
        <v>235</v>
      </c>
      <c r="F215" s="1">
        <v>320</v>
      </c>
      <c r="G215" s="2">
        <f>200-140</f>
        <v>60</v>
      </c>
    </row>
    <row r="216" spans="1:7" ht="66" customHeight="1">
      <c r="A216" s="13" t="s">
        <v>569</v>
      </c>
      <c r="B216" s="1">
        <v>911</v>
      </c>
      <c r="C216" s="3" t="s">
        <v>16</v>
      </c>
      <c r="D216" s="3" t="s">
        <v>42</v>
      </c>
      <c r="E216" s="3" t="s">
        <v>568</v>
      </c>
      <c r="F216" s="1">
        <v>240</v>
      </c>
      <c r="G216" s="2">
        <v>22.6917</v>
      </c>
    </row>
    <row r="217" spans="1:7" ht="58.5" customHeight="1">
      <c r="A217" s="13" t="s">
        <v>570</v>
      </c>
      <c r="B217" s="1">
        <v>911</v>
      </c>
      <c r="C217" s="3" t="s">
        <v>16</v>
      </c>
      <c r="D217" s="3" t="s">
        <v>42</v>
      </c>
      <c r="E217" s="3" t="s">
        <v>568</v>
      </c>
      <c r="F217" s="1">
        <v>610</v>
      </c>
      <c r="G217" s="2">
        <v>57.6</v>
      </c>
    </row>
    <row r="218" spans="1:7" ht="93" customHeight="1">
      <c r="A218" s="13" t="s">
        <v>639</v>
      </c>
      <c r="B218" s="1">
        <v>911</v>
      </c>
      <c r="C218" s="3" t="s">
        <v>16</v>
      </c>
      <c r="D218" s="3" t="s">
        <v>42</v>
      </c>
      <c r="E218" s="3" t="s">
        <v>571</v>
      </c>
      <c r="F218" s="1">
        <v>240</v>
      </c>
      <c r="G218" s="14">
        <f>0</f>
        <v>0</v>
      </c>
    </row>
    <row r="219" spans="1:7" ht="104.25" customHeight="1">
      <c r="A219" s="13" t="s">
        <v>572</v>
      </c>
      <c r="B219" s="1">
        <v>911</v>
      </c>
      <c r="C219" s="3" t="s">
        <v>16</v>
      </c>
      <c r="D219" s="3" t="s">
        <v>42</v>
      </c>
      <c r="E219" s="3" t="s">
        <v>571</v>
      </c>
      <c r="F219" s="1">
        <v>320</v>
      </c>
      <c r="G219" s="14">
        <v>460.12</v>
      </c>
    </row>
    <row r="220" spans="1:7" ht="104.25" customHeight="1">
      <c r="A220" s="13" t="s">
        <v>707</v>
      </c>
      <c r="B220" s="1">
        <v>911</v>
      </c>
      <c r="C220" s="3" t="s">
        <v>16</v>
      </c>
      <c r="D220" s="3" t="s">
        <v>42</v>
      </c>
      <c r="E220" s="3" t="s">
        <v>571</v>
      </c>
      <c r="F220" s="1">
        <v>610</v>
      </c>
      <c r="G220" s="14">
        <v>139.86</v>
      </c>
    </row>
    <row r="221" spans="1:7" ht="66.75" customHeight="1">
      <c r="A221" s="13" t="s">
        <v>574</v>
      </c>
      <c r="B221" s="1">
        <v>911</v>
      </c>
      <c r="C221" s="3" t="s">
        <v>16</v>
      </c>
      <c r="D221" s="3" t="s">
        <v>42</v>
      </c>
      <c r="E221" s="3" t="s">
        <v>573</v>
      </c>
      <c r="F221" s="1">
        <v>240</v>
      </c>
      <c r="G221" s="2">
        <f>5-5</f>
        <v>0</v>
      </c>
    </row>
    <row r="222" spans="1:7" ht="66.75" customHeight="1">
      <c r="A222" s="13" t="s">
        <v>714</v>
      </c>
      <c r="B222" s="1">
        <v>911</v>
      </c>
      <c r="C222" s="3" t="s">
        <v>16</v>
      </c>
      <c r="D222" s="3" t="s">
        <v>42</v>
      </c>
      <c r="E222" s="3" t="s">
        <v>573</v>
      </c>
      <c r="F222" s="1">
        <v>320</v>
      </c>
      <c r="G222" s="2">
        <v>5</v>
      </c>
    </row>
    <row r="223" spans="1:7" ht="66.75" customHeight="1">
      <c r="A223" s="13" t="s">
        <v>576</v>
      </c>
      <c r="B223" s="1">
        <v>911</v>
      </c>
      <c r="C223" s="3" t="s">
        <v>16</v>
      </c>
      <c r="D223" s="3" t="s">
        <v>42</v>
      </c>
      <c r="E223" s="3" t="s">
        <v>575</v>
      </c>
      <c r="F223" s="1">
        <v>240</v>
      </c>
      <c r="G223" s="2">
        <v>7.56</v>
      </c>
    </row>
    <row r="224" spans="1:7" ht="56.25" customHeight="1">
      <c r="A224" s="13" t="s">
        <v>577</v>
      </c>
      <c r="B224" s="1">
        <v>911</v>
      </c>
      <c r="C224" s="3" t="s">
        <v>16</v>
      </c>
      <c r="D224" s="3" t="s">
        <v>42</v>
      </c>
      <c r="E224" s="3" t="s">
        <v>575</v>
      </c>
      <c r="F224" s="1">
        <v>610</v>
      </c>
      <c r="G224" s="2">
        <v>160</v>
      </c>
    </row>
    <row r="225" spans="1:7" ht="69" customHeight="1">
      <c r="A225" s="26" t="s">
        <v>700</v>
      </c>
      <c r="B225" s="1">
        <v>911</v>
      </c>
      <c r="C225" s="3" t="s">
        <v>16</v>
      </c>
      <c r="D225" s="3" t="s">
        <v>42</v>
      </c>
      <c r="E225" s="3" t="s">
        <v>701</v>
      </c>
      <c r="F225" s="1">
        <v>240</v>
      </c>
      <c r="G225" s="2">
        <v>148</v>
      </c>
    </row>
    <row r="226" spans="1:7" ht="102" customHeight="1">
      <c r="A226" s="13" t="s">
        <v>386</v>
      </c>
      <c r="B226" s="1">
        <v>911</v>
      </c>
      <c r="C226" s="1">
        <v>10</v>
      </c>
      <c r="D226" s="3" t="s">
        <v>26</v>
      </c>
      <c r="E226" s="3" t="s">
        <v>48</v>
      </c>
      <c r="F226" s="1">
        <v>310</v>
      </c>
      <c r="G226" s="14">
        <v>753.25062</v>
      </c>
    </row>
    <row r="227" spans="1:7" ht="78" customHeight="1">
      <c r="A227" s="13" t="s">
        <v>387</v>
      </c>
      <c r="B227" s="1">
        <v>911</v>
      </c>
      <c r="C227" s="3" t="s">
        <v>17</v>
      </c>
      <c r="D227" s="3" t="s">
        <v>26</v>
      </c>
      <c r="E227" s="3" t="s">
        <v>223</v>
      </c>
      <c r="F227" s="1">
        <v>320</v>
      </c>
      <c r="G227" s="2">
        <v>71.4</v>
      </c>
    </row>
    <row r="228" spans="1:7" ht="113.25" customHeight="1">
      <c r="A228" s="13" t="s">
        <v>504</v>
      </c>
      <c r="B228" s="1">
        <v>911</v>
      </c>
      <c r="C228" s="3" t="s">
        <v>17</v>
      </c>
      <c r="D228" s="3" t="s">
        <v>26</v>
      </c>
      <c r="E228" s="3" t="s">
        <v>216</v>
      </c>
      <c r="F228" s="1">
        <v>310</v>
      </c>
      <c r="G228" s="2">
        <f>400-170</f>
        <v>230</v>
      </c>
    </row>
    <row r="229" spans="1:7" ht="102.75" customHeight="1">
      <c r="A229" s="13" t="s">
        <v>388</v>
      </c>
      <c r="B229" s="1">
        <v>911</v>
      </c>
      <c r="C229" s="3" t="s">
        <v>17</v>
      </c>
      <c r="D229" s="3" t="s">
        <v>26</v>
      </c>
      <c r="E229" s="3" t="s">
        <v>222</v>
      </c>
      <c r="F229" s="1">
        <v>320</v>
      </c>
      <c r="G229" s="2">
        <f>9+22</f>
        <v>31</v>
      </c>
    </row>
    <row r="230" spans="1:7" ht="65.25" customHeight="1">
      <c r="A230" s="19" t="s">
        <v>389</v>
      </c>
      <c r="B230" s="1">
        <v>911</v>
      </c>
      <c r="C230" s="3" t="s">
        <v>17</v>
      </c>
      <c r="D230" s="3" t="s">
        <v>26</v>
      </c>
      <c r="E230" s="3" t="s">
        <v>227</v>
      </c>
      <c r="F230" s="1">
        <v>350</v>
      </c>
      <c r="G230" s="14">
        <v>286.1</v>
      </c>
    </row>
    <row r="231" spans="1:7" ht="68.25" customHeight="1">
      <c r="A231" s="26" t="s">
        <v>667</v>
      </c>
      <c r="B231" s="1">
        <v>911</v>
      </c>
      <c r="C231" s="3" t="s">
        <v>17</v>
      </c>
      <c r="D231" s="3" t="s">
        <v>26</v>
      </c>
      <c r="E231" s="3" t="s">
        <v>668</v>
      </c>
      <c r="F231" s="1">
        <v>320</v>
      </c>
      <c r="G231" s="2">
        <f>44+28-47</f>
        <v>25</v>
      </c>
    </row>
    <row r="232" spans="1:7" ht="133.5" customHeight="1">
      <c r="A232" s="13" t="s">
        <v>505</v>
      </c>
      <c r="B232" s="1">
        <v>911</v>
      </c>
      <c r="C232" s="3" t="s">
        <v>17</v>
      </c>
      <c r="D232" s="3" t="s">
        <v>13</v>
      </c>
      <c r="E232" s="3" t="s">
        <v>226</v>
      </c>
      <c r="F232" s="1">
        <v>310</v>
      </c>
      <c r="G232" s="14">
        <v>4402.3</v>
      </c>
    </row>
    <row r="233" spans="1:7" ht="148.5" customHeight="1">
      <c r="A233" s="13" t="s">
        <v>506</v>
      </c>
      <c r="B233" s="1">
        <v>911</v>
      </c>
      <c r="C233" s="3" t="s">
        <v>17</v>
      </c>
      <c r="D233" s="3" t="s">
        <v>13</v>
      </c>
      <c r="E233" s="3" t="s">
        <v>226</v>
      </c>
      <c r="F233" s="1">
        <v>240</v>
      </c>
      <c r="G233" s="14">
        <f>824+80+32.9</f>
        <v>936.9</v>
      </c>
    </row>
    <row r="234" spans="1:7" ht="68.25" customHeight="1">
      <c r="A234" s="19" t="s">
        <v>390</v>
      </c>
      <c r="B234" s="1">
        <v>911</v>
      </c>
      <c r="C234" s="3" t="s">
        <v>17</v>
      </c>
      <c r="D234" s="3" t="s">
        <v>13</v>
      </c>
      <c r="E234" s="3" t="s">
        <v>224</v>
      </c>
      <c r="F234" s="1">
        <v>310</v>
      </c>
      <c r="G234" s="14">
        <v>150.77712</v>
      </c>
    </row>
    <row r="235" spans="1:7" ht="77.25" customHeight="1">
      <c r="A235" s="13" t="s">
        <v>391</v>
      </c>
      <c r="B235" s="1">
        <v>911</v>
      </c>
      <c r="C235" s="3" t="s">
        <v>17</v>
      </c>
      <c r="D235" s="3" t="s">
        <v>13</v>
      </c>
      <c r="E235" s="3" t="s">
        <v>215</v>
      </c>
      <c r="F235" s="1">
        <v>310</v>
      </c>
      <c r="G235" s="2">
        <f>1971-1008+298+499-275</f>
        <v>1485</v>
      </c>
    </row>
    <row r="236" spans="1:7" ht="32.25" customHeight="1">
      <c r="A236" s="40" t="s">
        <v>261</v>
      </c>
      <c r="B236" s="42">
        <v>913</v>
      </c>
      <c r="C236" s="38"/>
      <c r="D236" s="39"/>
      <c r="E236" s="43"/>
      <c r="F236" s="42"/>
      <c r="G236" s="45">
        <f>G281+G240+G278+G237+G238+G239+G241+G242+G243+G244+G245+G246+G247+G248+G249+G250+G251+G252+G253+G254+G255+G256+G257+G258+G259+G260+G261+G262+G263+G264+G265+G266+G267+G268+G269+G270+G271+G272+G273+G274+G275+G276+G277+G279+G280</f>
        <v>52898.11085</v>
      </c>
    </row>
    <row r="237" spans="1:7" ht="56.25" customHeight="1">
      <c r="A237" s="20" t="s">
        <v>687</v>
      </c>
      <c r="B237" s="1">
        <v>913</v>
      </c>
      <c r="C237" s="3" t="s">
        <v>4</v>
      </c>
      <c r="D237" s="3" t="s">
        <v>29</v>
      </c>
      <c r="E237" s="3" t="s">
        <v>560</v>
      </c>
      <c r="F237" s="1">
        <v>240</v>
      </c>
      <c r="G237" s="14">
        <v>135.46457</v>
      </c>
    </row>
    <row r="238" spans="1:7" ht="55.5" customHeight="1">
      <c r="A238" s="20" t="s">
        <v>655</v>
      </c>
      <c r="B238" s="1">
        <v>913</v>
      </c>
      <c r="C238" s="3" t="s">
        <v>4</v>
      </c>
      <c r="D238" s="3" t="s">
        <v>29</v>
      </c>
      <c r="E238" s="3" t="s">
        <v>560</v>
      </c>
      <c r="F238" s="1">
        <v>610</v>
      </c>
      <c r="G238" s="14">
        <v>2043.21362</v>
      </c>
    </row>
    <row r="239" spans="1:7" ht="42" customHeight="1">
      <c r="A239" s="17" t="s">
        <v>654</v>
      </c>
      <c r="B239" s="1">
        <v>913</v>
      </c>
      <c r="C239" s="3" t="s">
        <v>13</v>
      </c>
      <c r="D239" s="3" t="s">
        <v>46</v>
      </c>
      <c r="E239" s="3" t="s">
        <v>86</v>
      </c>
      <c r="F239" s="1">
        <v>610</v>
      </c>
      <c r="G239" s="14">
        <v>463.438</v>
      </c>
    </row>
    <row r="240" spans="1:7" ht="71.25" customHeight="1">
      <c r="A240" s="26" t="s">
        <v>690</v>
      </c>
      <c r="B240" s="1">
        <v>913</v>
      </c>
      <c r="C240" s="3" t="s">
        <v>14</v>
      </c>
      <c r="D240" s="3" t="s">
        <v>26</v>
      </c>
      <c r="E240" s="3" t="s">
        <v>199</v>
      </c>
      <c r="F240" s="1">
        <v>610</v>
      </c>
      <c r="G240" s="14">
        <v>49.75916</v>
      </c>
    </row>
    <row r="241" spans="1:10" ht="68.25" customHeight="1">
      <c r="A241" s="13" t="s">
        <v>613</v>
      </c>
      <c r="B241" s="18">
        <v>913</v>
      </c>
      <c r="C241" s="3" t="s">
        <v>16</v>
      </c>
      <c r="D241" s="3" t="s">
        <v>18</v>
      </c>
      <c r="E241" s="3" t="s">
        <v>91</v>
      </c>
      <c r="F241" s="1">
        <v>610</v>
      </c>
      <c r="G241" s="2">
        <f>7168-96</f>
        <v>7072</v>
      </c>
      <c r="I241" s="5" t="e">
        <f>#REF!+#REF!+#REF!+#REF!+#REF!+#REF!+#REF!+#REF!+#REF!+#REF!</f>
        <v>#REF!</v>
      </c>
      <c r="J241" s="5" t="e">
        <f>#REF!+#REF!+#REF!+#REF!+#REF!+#REF!+#REF!+#REF!+#REF!+#REF!</f>
        <v>#REF!</v>
      </c>
    </row>
    <row r="242" spans="1:10" ht="56.25" customHeight="1">
      <c r="A242" s="13" t="s">
        <v>614</v>
      </c>
      <c r="B242" s="18">
        <v>913</v>
      </c>
      <c r="C242" s="3" t="s">
        <v>16</v>
      </c>
      <c r="D242" s="3" t="s">
        <v>18</v>
      </c>
      <c r="E242" s="3" t="s">
        <v>625</v>
      </c>
      <c r="F242" s="1">
        <v>610</v>
      </c>
      <c r="G242" s="2">
        <f>2415-216-26-50</f>
        <v>2123</v>
      </c>
      <c r="I242" s="32"/>
      <c r="J242" s="32"/>
    </row>
    <row r="243" spans="1:7" ht="56.25" customHeight="1">
      <c r="A243" s="13" t="s">
        <v>618</v>
      </c>
      <c r="B243" s="18">
        <v>913</v>
      </c>
      <c r="C243" s="3" t="s">
        <v>16</v>
      </c>
      <c r="D243" s="3" t="s">
        <v>18</v>
      </c>
      <c r="E243" s="3" t="s">
        <v>92</v>
      </c>
      <c r="F243" s="1">
        <v>610</v>
      </c>
      <c r="G243" s="2">
        <v>7052</v>
      </c>
    </row>
    <row r="244" spans="1:7" ht="56.25" customHeight="1">
      <c r="A244" s="13" t="s">
        <v>619</v>
      </c>
      <c r="B244" s="18">
        <v>913</v>
      </c>
      <c r="C244" s="3" t="s">
        <v>16</v>
      </c>
      <c r="D244" s="3" t="s">
        <v>18</v>
      </c>
      <c r="E244" s="3" t="s">
        <v>626</v>
      </c>
      <c r="F244" s="1">
        <v>610</v>
      </c>
      <c r="G244" s="2">
        <f>563-56</f>
        <v>507</v>
      </c>
    </row>
    <row r="245" spans="1:7" s="9" customFormat="1" ht="43.5" customHeight="1">
      <c r="A245" s="13" t="s">
        <v>392</v>
      </c>
      <c r="B245" s="18">
        <v>913</v>
      </c>
      <c r="C245" s="3" t="s">
        <v>16</v>
      </c>
      <c r="D245" s="3" t="s">
        <v>16</v>
      </c>
      <c r="E245" s="3" t="s">
        <v>87</v>
      </c>
      <c r="F245" s="1">
        <v>610</v>
      </c>
      <c r="G245" s="2">
        <v>698.31312</v>
      </c>
    </row>
    <row r="246" spans="1:7" s="9" customFormat="1" ht="58.5" customHeight="1">
      <c r="A246" s="17" t="s">
        <v>615</v>
      </c>
      <c r="B246" s="18">
        <v>913</v>
      </c>
      <c r="C246" s="3" t="s">
        <v>16</v>
      </c>
      <c r="D246" s="3" t="s">
        <v>16</v>
      </c>
      <c r="E246" s="3" t="s">
        <v>88</v>
      </c>
      <c r="F246" s="1">
        <v>610</v>
      </c>
      <c r="G246" s="2">
        <v>1012</v>
      </c>
    </row>
    <row r="247" spans="1:7" s="9" customFormat="1" ht="60" customHeight="1">
      <c r="A247" s="17" t="s">
        <v>616</v>
      </c>
      <c r="B247" s="18">
        <v>913</v>
      </c>
      <c r="C247" s="3" t="s">
        <v>16</v>
      </c>
      <c r="D247" s="3" t="s">
        <v>16</v>
      </c>
      <c r="E247" s="3" t="s">
        <v>628</v>
      </c>
      <c r="F247" s="1">
        <v>610</v>
      </c>
      <c r="G247" s="2">
        <v>210.98674</v>
      </c>
    </row>
    <row r="248" spans="1:7" s="9" customFormat="1" ht="78" customHeight="1">
      <c r="A248" s="13" t="s">
        <v>393</v>
      </c>
      <c r="B248" s="1">
        <v>913</v>
      </c>
      <c r="C248" s="3" t="s">
        <v>16</v>
      </c>
      <c r="D248" s="3" t="s">
        <v>16</v>
      </c>
      <c r="E248" s="3" t="s">
        <v>126</v>
      </c>
      <c r="F248" s="1">
        <v>610</v>
      </c>
      <c r="G248" s="2">
        <v>28</v>
      </c>
    </row>
    <row r="249" spans="1:7" s="9" customFormat="1" ht="66" customHeight="1">
      <c r="A249" s="19" t="s">
        <v>394</v>
      </c>
      <c r="B249" s="1">
        <v>913</v>
      </c>
      <c r="C249" s="3" t="s">
        <v>16</v>
      </c>
      <c r="D249" s="3" t="s">
        <v>16</v>
      </c>
      <c r="E249" s="3" t="s">
        <v>127</v>
      </c>
      <c r="F249" s="1">
        <v>610</v>
      </c>
      <c r="G249" s="2">
        <v>25</v>
      </c>
    </row>
    <row r="250" spans="1:7" s="9" customFormat="1" ht="43.5" customHeight="1">
      <c r="A250" s="19" t="s">
        <v>578</v>
      </c>
      <c r="B250" s="1">
        <v>913</v>
      </c>
      <c r="C250" s="3" t="s">
        <v>16</v>
      </c>
      <c r="D250" s="3" t="s">
        <v>16</v>
      </c>
      <c r="E250" s="3" t="s">
        <v>579</v>
      </c>
      <c r="F250" s="1">
        <v>610</v>
      </c>
      <c r="G250" s="14">
        <v>144.7</v>
      </c>
    </row>
    <row r="251" spans="1:7" ht="72.75" customHeight="1">
      <c r="A251" s="13" t="s">
        <v>620</v>
      </c>
      <c r="B251" s="18">
        <v>913</v>
      </c>
      <c r="C251" s="3" t="s">
        <v>49</v>
      </c>
      <c r="D251" s="3" t="s">
        <v>4</v>
      </c>
      <c r="E251" s="3" t="s">
        <v>93</v>
      </c>
      <c r="F251" s="1">
        <v>610</v>
      </c>
      <c r="G251" s="2">
        <v>11993</v>
      </c>
    </row>
    <row r="252" spans="1:7" ht="70.5" customHeight="1">
      <c r="A252" s="13" t="s">
        <v>621</v>
      </c>
      <c r="B252" s="18">
        <v>913</v>
      </c>
      <c r="C252" s="3" t="s">
        <v>49</v>
      </c>
      <c r="D252" s="3" t="s">
        <v>4</v>
      </c>
      <c r="E252" s="3" t="s">
        <v>627</v>
      </c>
      <c r="F252" s="1">
        <v>610</v>
      </c>
      <c r="G252" s="2">
        <f>3941-163+24+263</f>
        <v>4065</v>
      </c>
    </row>
    <row r="253" spans="1:7" ht="67.5" customHeight="1">
      <c r="A253" s="13" t="s">
        <v>564</v>
      </c>
      <c r="B253" s="18">
        <v>913</v>
      </c>
      <c r="C253" s="3" t="s">
        <v>49</v>
      </c>
      <c r="D253" s="3" t="s">
        <v>4</v>
      </c>
      <c r="E253" s="3" t="s">
        <v>557</v>
      </c>
      <c r="F253" s="1">
        <v>610</v>
      </c>
      <c r="G253" s="2">
        <f>5-1</f>
        <v>4</v>
      </c>
    </row>
    <row r="254" spans="1:7" ht="69" customHeight="1">
      <c r="A254" s="17" t="s">
        <v>622</v>
      </c>
      <c r="B254" s="18">
        <v>913</v>
      </c>
      <c r="C254" s="3" t="s">
        <v>49</v>
      </c>
      <c r="D254" s="3" t="s">
        <v>4</v>
      </c>
      <c r="E254" s="3" t="s">
        <v>94</v>
      </c>
      <c r="F254" s="1">
        <v>610</v>
      </c>
      <c r="G254" s="2">
        <v>2609</v>
      </c>
    </row>
    <row r="255" spans="1:7" ht="60" customHeight="1">
      <c r="A255" s="17" t="s">
        <v>623</v>
      </c>
      <c r="B255" s="18">
        <v>913</v>
      </c>
      <c r="C255" s="3" t="s">
        <v>49</v>
      </c>
      <c r="D255" s="3" t="s">
        <v>4</v>
      </c>
      <c r="E255" s="3" t="s">
        <v>617</v>
      </c>
      <c r="F255" s="1">
        <v>610</v>
      </c>
      <c r="G255" s="2">
        <f>987-99</f>
        <v>888</v>
      </c>
    </row>
    <row r="256" spans="1:7" ht="56.25" customHeight="1">
      <c r="A256" s="13" t="s">
        <v>588</v>
      </c>
      <c r="B256" s="18">
        <v>913</v>
      </c>
      <c r="C256" s="3" t="s">
        <v>49</v>
      </c>
      <c r="D256" s="3" t="s">
        <v>4</v>
      </c>
      <c r="E256" s="3" t="s">
        <v>291</v>
      </c>
      <c r="F256" s="1">
        <v>240</v>
      </c>
      <c r="G256" s="2">
        <v>669.64262</v>
      </c>
    </row>
    <row r="257" spans="1:7" ht="43.5" customHeight="1">
      <c r="A257" s="13" t="s">
        <v>395</v>
      </c>
      <c r="B257" s="18">
        <v>913</v>
      </c>
      <c r="C257" s="3" t="s">
        <v>49</v>
      </c>
      <c r="D257" s="3" t="s">
        <v>4</v>
      </c>
      <c r="E257" s="3" t="s">
        <v>291</v>
      </c>
      <c r="F257" s="1">
        <v>610</v>
      </c>
      <c r="G257" s="2">
        <v>720.33351</v>
      </c>
    </row>
    <row r="258" spans="1:7" ht="56.25" customHeight="1">
      <c r="A258" s="13" t="s">
        <v>396</v>
      </c>
      <c r="B258" s="18">
        <v>913</v>
      </c>
      <c r="C258" s="3" t="s">
        <v>49</v>
      </c>
      <c r="D258" s="3" t="s">
        <v>4</v>
      </c>
      <c r="E258" s="3" t="s">
        <v>97</v>
      </c>
      <c r="F258" s="2">
        <v>240</v>
      </c>
      <c r="G258" s="2">
        <v>99.97714</v>
      </c>
    </row>
    <row r="259" spans="1:7" ht="66.75" customHeight="1">
      <c r="A259" s="13" t="s">
        <v>397</v>
      </c>
      <c r="B259" s="18">
        <v>913</v>
      </c>
      <c r="C259" s="3" t="s">
        <v>49</v>
      </c>
      <c r="D259" s="3" t="s">
        <v>4</v>
      </c>
      <c r="E259" s="3" t="s">
        <v>98</v>
      </c>
      <c r="F259" s="2">
        <v>610</v>
      </c>
      <c r="G259" s="2">
        <v>523.87042</v>
      </c>
    </row>
    <row r="260" spans="1:7" ht="45" customHeight="1">
      <c r="A260" s="19" t="s">
        <v>398</v>
      </c>
      <c r="B260" s="18">
        <v>913</v>
      </c>
      <c r="C260" s="3" t="s">
        <v>49</v>
      </c>
      <c r="D260" s="3" t="s">
        <v>4</v>
      </c>
      <c r="E260" s="3" t="s">
        <v>99</v>
      </c>
      <c r="F260" s="1">
        <v>610</v>
      </c>
      <c r="G260" s="2">
        <v>1937.11189</v>
      </c>
    </row>
    <row r="261" spans="1:7" ht="45" customHeight="1">
      <c r="A261" s="19" t="s">
        <v>641</v>
      </c>
      <c r="B261" s="18">
        <v>913</v>
      </c>
      <c r="C261" s="3" t="s">
        <v>49</v>
      </c>
      <c r="D261" s="3" t="s">
        <v>4</v>
      </c>
      <c r="E261" s="3" t="s">
        <v>640</v>
      </c>
      <c r="F261" s="1">
        <v>610</v>
      </c>
      <c r="G261" s="2">
        <v>100</v>
      </c>
    </row>
    <row r="262" spans="1:7" ht="90.75" customHeight="1">
      <c r="A262" s="13" t="s">
        <v>580</v>
      </c>
      <c r="B262" s="18">
        <v>913</v>
      </c>
      <c r="C262" s="3" t="s">
        <v>49</v>
      </c>
      <c r="D262" s="3" t="s">
        <v>4</v>
      </c>
      <c r="E262" s="3" t="s">
        <v>581</v>
      </c>
      <c r="F262" s="1">
        <v>610</v>
      </c>
      <c r="G262" s="2">
        <v>1027.26482</v>
      </c>
    </row>
    <row r="263" spans="1:7" ht="66.75" customHeight="1">
      <c r="A263" s="13" t="s">
        <v>583</v>
      </c>
      <c r="B263" s="18">
        <v>913</v>
      </c>
      <c r="C263" s="3" t="s">
        <v>49</v>
      </c>
      <c r="D263" s="3" t="s">
        <v>4</v>
      </c>
      <c r="E263" s="3" t="s">
        <v>582</v>
      </c>
      <c r="F263" s="1">
        <v>610</v>
      </c>
      <c r="G263" s="2">
        <v>24</v>
      </c>
    </row>
    <row r="264" spans="1:7" ht="56.25" customHeight="1">
      <c r="A264" s="13" t="s">
        <v>399</v>
      </c>
      <c r="B264" s="18">
        <v>913</v>
      </c>
      <c r="C264" s="3" t="s">
        <v>49</v>
      </c>
      <c r="D264" s="3" t="s">
        <v>13</v>
      </c>
      <c r="E264" s="3" t="s">
        <v>95</v>
      </c>
      <c r="F264" s="1">
        <v>120</v>
      </c>
      <c r="G264" s="2">
        <v>987.72848</v>
      </c>
    </row>
    <row r="265" spans="1:7" ht="55.5" customHeight="1">
      <c r="A265" s="13" t="s">
        <v>400</v>
      </c>
      <c r="B265" s="18">
        <v>913</v>
      </c>
      <c r="C265" s="3" t="s">
        <v>49</v>
      </c>
      <c r="D265" s="3" t="s">
        <v>13</v>
      </c>
      <c r="E265" s="3" t="s">
        <v>96</v>
      </c>
      <c r="F265" s="1">
        <v>110</v>
      </c>
      <c r="G265" s="14">
        <v>1776.8</v>
      </c>
    </row>
    <row r="266" spans="1:7" ht="67.5" customHeight="1">
      <c r="A266" s="13" t="s">
        <v>401</v>
      </c>
      <c r="B266" s="18">
        <v>913</v>
      </c>
      <c r="C266" s="3" t="s">
        <v>49</v>
      </c>
      <c r="D266" s="3" t="s">
        <v>13</v>
      </c>
      <c r="E266" s="3" t="s">
        <v>96</v>
      </c>
      <c r="F266" s="1">
        <v>240</v>
      </c>
      <c r="G266" s="14">
        <v>401.27691</v>
      </c>
    </row>
    <row r="267" spans="1:7" ht="54" customHeight="1">
      <c r="A267" s="13" t="s">
        <v>402</v>
      </c>
      <c r="B267" s="18">
        <v>913</v>
      </c>
      <c r="C267" s="3" t="s">
        <v>49</v>
      </c>
      <c r="D267" s="3" t="s">
        <v>13</v>
      </c>
      <c r="E267" s="3" t="s">
        <v>96</v>
      </c>
      <c r="F267" s="1">
        <v>850</v>
      </c>
      <c r="G267" s="14">
        <v>6.331</v>
      </c>
    </row>
    <row r="268" spans="1:7" ht="44.25" customHeight="1">
      <c r="A268" s="13" t="s">
        <v>403</v>
      </c>
      <c r="B268" s="18">
        <v>913</v>
      </c>
      <c r="C268" s="3" t="s">
        <v>49</v>
      </c>
      <c r="D268" s="3" t="s">
        <v>13</v>
      </c>
      <c r="E268" s="3" t="s">
        <v>292</v>
      </c>
      <c r="F268" s="1">
        <v>610</v>
      </c>
      <c r="G268" s="2">
        <v>77.45</v>
      </c>
    </row>
    <row r="269" spans="1:7" ht="45" customHeight="1">
      <c r="A269" s="13" t="s">
        <v>404</v>
      </c>
      <c r="B269" s="18">
        <v>913</v>
      </c>
      <c r="C269" s="3" t="s">
        <v>49</v>
      </c>
      <c r="D269" s="3" t="s">
        <v>13</v>
      </c>
      <c r="E269" s="3" t="s">
        <v>293</v>
      </c>
      <c r="F269" s="1">
        <v>610</v>
      </c>
      <c r="G269" s="2">
        <v>22.66</v>
      </c>
    </row>
    <row r="270" spans="1:7" ht="57.75" customHeight="1">
      <c r="A270" s="13" t="s">
        <v>534</v>
      </c>
      <c r="B270" s="18">
        <v>913</v>
      </c>
      <c r="C270" s="3" t="s">
        <v>49</v>
      </c>
      <c r="D270" s="3" t="s">
        <v>13</v>
      </c>
      <c r="E270" s="3" t="s">
        <v>293</v>
      </c>
      <c r="F270" s="1">
        <v>240</v>
      </c>
      <c r="G270" s="2">
        <v>4.12</v>
      </c>
    </row>
    <row r="271" spans="1:7" ht="67.5" customHeight="1">
      <c r="A271" s="17" t="s">
        <v>406</v>
      </c>
      <c r="B271" s="18">
        <v>913</v>
      </c>
      <c r="C271" s="3" t="s">
        <v>49</v>
      </c>
      <c r="D271" s="3" t="s">
        <v>13</v>
      </c>
      <c r="E271" s="3" t="s">
        <v>294</v>
      </c>
      <c r="F271" s="1">
        <v>610</v>
      </c>
      <c r="G271" s="2">
        <f>50-50</f>
        <v>0</v>
      </c>
    </row>
    <row r="272" spans="1:7" ht="56.25" customHeight="1">
      <c r="A272" s="13" t="s">
        <v>405</v>
      </c>
      <c r="B272" s="18">
        <v>913</v>
      </c>
      <c r="C272" s="3" t="s">
        <v>49</v>
      </c>
      <c r="D272" s="3" t="s">
        <v>13</v>
      </c>
      <c r="E272" s="3" t="s">
        <v>295</v>
      </c>
      <c r="F272" s="1">
        <v>610</v>
      </c>
      <c r="G272" s="2">
        <f>32-32</f>
        <v>0</v>
      </c>
    </row>
    <row r="273" spans="1:7" ht="42.75" customHeight="1">
      <c r="A273" s="13" t="s">
        <v>407</v>
      </c>
      <c r="B273" s="18">
        <v>913</v>
      </c>
      <c r="C273" s="3" t="s">
        <v>49</v>
      </c>
      <c r="D273" s="3" t="s">
        <v>13</v>
      </c>
      <c r="E273" s="3" t="s">
        <v>296</v>
      </c>
      <c r="F273" s="1">
        <v>610</v>
      </c>
      <c r="G273" s="2">
        <v>18.601</v>
      </c>
    </row>
    <row r="274" spans="1:7" ht="60.75" customHeight="1">
      <c r="A274" s="13" t="s">
        <v>535</v>
      </c>
      <c r="B274" s="18">
        <v>913</v>
      </c>
      <c r="C274" s="3" t="s">
        <v>49</v>
      </c>
      <c r="D274" s="3" t="s">
        <v>13</v>
      </c>
      <c r="E274" s="3" t="s">
        <v>296</v>
      </c>
      <c r="F274" s="1">
        <v>240</v>
      </c>
      <c r="G274" s="2">
        <v>39.667</v>
      </c>
    </row>
    <row r="275" spans="1:7" ht="68.25" customHeight="1">
      <c r="A275" s="13" t="s">
        <v>536</v>
      </c>
      <c r="B275" s="18">
        <v>913</v>
      </c>
      <c r="C275" s="3" t="s">
        <v>49</v>
      </c>
      <c r="D275" s="3" t="s">
        <v>13</v>
      </c>
      <c r="E275" s="3" t="s">
        <v>297</v>
      </c>
      <c r="F275" s="1">
        <v>240</v>
      </c>
      <c r="G275" s="2">
        <v>244.672</v>
      </c>
    </row>
    <row r="276" spans="1:7" ht="56.25" customHeight="1">
      <c r="A276" s="13" t="s">
        <v>408</v>
      </c>
      <c r="B276" s="18">
        <v>913</v>
      </c>
      <c r="C276" s="3" t="s">
        <v>49</v>
      </c>
      <c r="D276" s="3" t="s">
        <v>13</v>
      </c>
      <c r="E276" s="3" t="s">
        <v>297</v>
      </c>
      <c r="F276" s="1">
        <v>610</v>
      </c>
      <c r="G276" s="2">
        <v>56.494</v>
      </c>
    </row>
    <row r="277" spans="1:7" ht="78" customHeight="1">
      <c r="A277" s="13" t="s">
        <v>409</v>
      </c>
      <c r="B277" s="18">
        <v>913</v>
      </c>
      <c r="C277" s="3" t="s">
        <v>17</v>
      </c>
      <c r="D277" s="3" t="s">
        <v>26</v>
      </c>
      <c r="E277" s="3" t="s">
        <v>298</v>
      </c>
      <c r="F277" s="1">
        <v>350</v>
      </c>
      <c r="G277" s="2">
        <f>56</f>
        <v>56</v>
      </c>
    </row>
    <row r="278" spans="1:7" ht="63" customHeight="1">
      <c r="A278" s="26" t="s">
        <v>688</v>
      </c>
      <c r="B278" s="18">
        <v>913</v>
      </c>
      <c r="C278" s="3" t="s">
        <v>17</v>
      </c>
      <c r="D278" s="3" t="s">
        <v>15</v>
      </c>
      <c r="E278" s="3" t="s">
        <v>689</v>
      </c>
      <c r="F278" s="1">
        <v>610</v>
      </c>
      <c r="G278" s="2">
        <v>516</v>
      </c>
    </row>
    <row r="279" spans="1:7" ht="56.25" customHeight="1">
      <c r="A279" s="13" t="s">
        <v>410</v>
      </c>
      <c r="B279" s="18">
        <v>913</v>
      </c>
      <c r="C279" s="3" t="s">
        <v>89</v>
      </c>
      <c r="D279" s="3" t="s">
        <v>14</v>
      </c>
      <c r="E279" s="3" t="s">
        <v>90</v>
      </c>
      <c r="F279" s="1">
        <v>240</v>
      </c>
      <c r="G279" s="2">
        <v>236.9455</v>
      </c>
    </row>
    <row r="280" spans="1:7" ht="45" customHeight="1">
      <c r="A280" s="13" t="s">
        <v>411</v>
      </c>
      <c r="B280" s="18">
        <v>913</v>
      </c>
      <c r="C280" s="3" t="s">
        <v>89</v>
      </c>
      <c r="D280" s="3" t="s">
        <v>14</v>
      </c>
      <c r="E280" s="3" t="s">
        <v>90</v>
      </c>
      <c r="F280" s="1">
        <v>610</v>
      </c>
      <c r="G280" s="2">
        <v>1886.58935</v>
      </c>
    </row>
    <row r="281" spans="1:7" ht="54.75" customHeight="1">
      <c r="A281" s="26" t="s">
        <v>691</v>
      </c>
      <c r="B281" s="18">
        <v>913</v>
      </c>
      <c r="C281" s="3" t="s">
        <v>17</v>
      </c>
      <c r="D281" s="3" t="s">
        <v>15</v>
      </c>
      <c r="E281" s="3" t="s">
        <v>692</v>
      </c>
      <c r="F281" s="1">
        <v>610</v>
      </c>
      <c r="G281" s="2">
        <v>340.7</v>
      </c>
    </row>
    <row r="282" spans="1:7" ht="21.75" customHeight="1">
      <c r="A282" s="48" t="s">
        <v>262</v>
      </c>
      <c r="B282" s="49">
        <v>915</v>
      </c>
      <c r="C282" s="38"/>
      <c r="D282" s="39"/>
      <c r="E282" s="43"/>
      <c r="F282" s="44"/>
      <c r="G282" s="45">
        <f>G289+G295+G293+G283+G299+G311+G316+G328+G334+G337+G284+G285+G286+G287+G288+G290+G291+G292+G294+G296+G297+G298+G300+G301+G302+G303+G304+G305+G306+G307+G308+G309+G310+G312+G313+G314+G315+G317+G318+G319+G320+G321+G322+G323+G324+G325+G326+G327+G329+G330+G331+G332+G333+G335+G336+G338+G339+G340+G341+G342+G343+G344+G345+G346+G347+G348+G349+G350+G351+G352+G353+G354+G355+G356+G357+G358+G359+G360+G361</f>
        <v>90696.49421000005</v>
      </c>
    </row>
    <row r="283" spans="1:7" ht="66" customHeight="1">
      <c r="A283" s="20" t="s">
        <v>584</v>
      </c>
      <c r="B283" s="1">
        <v>915</v>
      </c>
      <c r="C283" s="3" t="s">
        <v>4</v>
      </c>
      <c r="D283" s="3" t="s">
        <v>29</v>
      </c>
      <c r="E283" s="3" t="s">
        <v>560</v>
      </c>
      <c r="F283" s="2">
        <v>240</v>
      </c>
      <c r="G283" s="14">
        <v>1791.9</v>
      </c>
    </row>
    <row r="284" spans="1:7" ht="116.25" customHeight="1">
      <c r="A284" s="13" t="s">
        <v>643</v>
      </c>
      <c r="B284" s="1">
        <v>915</v>
      </c>
      <c r="C284" s="3" t="s">
        <v>4</v>
      </c>
      <c r="D284" s="3" t="s">
        <v>29</v>
      </c>
      <c r="E284" s="3" t="s">
        <v>642</v>
      </c>
      <c r="F284" s="2">
        <v>240</v>
      </c>
      <c r="G284" s="2">
        <v>103.20353</v>
      </c>
    </row>
    <row r="285" spans="1:7" ht="116.25" customHeight="1">
      <c r="A285" s="13" t="s">
        <v>644</v>
      </c>
      <c r="B285" s="1">
        <v>915</v>
      </c>
      <c r="C285" s="3" t="s">
        <v>4</v>
      </c>
      <c r="D285" s="3" t="s">
        <v>29</v>
      </c>
      <c r="E285" s="3" t="s">
        <v>642</v>
      </c>
      <c r="F285" s="2">
        <v>320</v>
      </c>
      <c r="G285" s="2">
        <v>40.65</v>
      </c>
    </row>
    <row r="286" spans="1:7" ht="93" customHeight="1">
      <c r="A286" s="13" t="s">
        <v>412</v>
      </c>
      <c r="B286" s="1">
        <v>915</v>
      </c>
      <c r="C286" s="1">
        <v>10</v>
      </c>
      <c r="D286" s="3" t="s">
        <v>18</v>
      </c>
      <c r="E286" s="3" t="s">
        <v>118</v>
      </c>
      <c r="F286" s="1">
        <v>110</v>
      </c>
      <c r="G286" s="14">
        <v>8928.7</v>
      </c>
    </row>
    <row r="287" spans="1:7" ht="99" customHeight="1">
      <c r="A287" s="13" t="s">
        <v>413</v>
      </c>
      <c r="B287" s="1">
        <v>915</v>
      </c>
      <c r="C287" s="1">
        <v>10</v>
      </c>
      <c r="D287" s="3" t="s">
        <v>18</v>
      </c>
      <c r="E287" s="3" t="s">
        <v>118</v>
      </c>
      <c r="F287" s="1">
        <v>240</v>
      </c>
      <c r="G287" s="2">
        <v>554.6</v>
      </c>
    </row>
    <row r="288" spans="1:7" ht="89.25" customHeight="1">
      <c r="A288" s="13" t="s">
        <v>414</v>
      </c>
      <c r="B288" s="1">
        <v>915</v>
      </c>
      <c r="C288" s="1">
        <v>10</v>
      </c>
      <c r="D288" s="3" t="s">
        <v>18</v>
      </c>
      <c r="E288" s="3" t="s">
        <v>118</v>
      </c>
      <c r="F288" s="1">
        <v>850</v>
      </c>
      <c r="G288" s="2">
        <v>1</v>
      </c>
    </row>
    <row r="289" spans="1:7" ht="89.25" customHeight="1">
      <c r="A289" s="13" t="s">
        <v>716</v>
      </c>
      <c r="B289" s="1">
        <v>915</v>
      </c>
      <c r="C289" s="1">
        <v>10</v>
      </c>
      <c r="D289" s="3" t="s">
        <v>18</v>
      </c>
      <c r="E289" s="3" t="s">
        <v>715</v>
      </c>
      <c r="F289" s="1">
        <v>240</v>
      </c>
      <c r="G289" s="2">
        <v>70.61952</v>
      </c>
    </row>
    <row r="290" spans="1:7" ht="66.75" customHeight="1">
      <c r="A290" s="17" t="s">
        <v>527</v>
      </c>
      <c r="B290" s="1">
        <v>915</v>
      </c>
      <c r="C290" s="1">
        <v>10</v>
      </c>
      <c r="D290" s="3" t="s">
        <v>18</v>
      </c>
      <c r="E290" s="3" t="s">
        <v>119</v>
      </c>
      <c r="F290" s="1">
        <v>110</v>
      </c>
      <c r="G290" s="2">
        <v>361.84814</v>
      </c>
    </row>
    <row r="291" spans="1:7" ht="81.75" customHeight="1">
      <c r="A291" s="17" t="s">
        <v>415</v>
      </c>
      <c r="B291" s="1">
        <v>915</v>
      </c>
      <c r="C291" s="1">
        <v>10</v>
      </c>
      <c r="D291" s="3" t="s">
        <v>18</v>
      </c>
      <c r="E291" s="3" t="s">
        <v>119</v>
      </c>
      <c r="F291" s="1">
        <v>240</v>
      </c>
      <c r="G291" s="2">
        <v>136.68681</v>
      </c>
    </row>
    <row r="292" spans="1:7" ht="68.25" customHeight="1">
      <c r="A292" s="17" t="s">
        <v>416</v>
      </c>
      <c r="B292" s="1">
        <v>915</v>
      </c>
      <c r="C292" s="1">
        <v>10</v>
      </c>
      <c r="D292" s="3" t="s">
        <v>18</v>
      </c>
      <c r="E292" s="3" t="s">
        <v>119</v>
      </c>
      <c r="F292" s="1">
        <v>850</v>
      </c>
      <c r="G292" s="2">
        <v>8.0751</v>
      </c>
    </row>
    <row r="293" spans="1:7" ht="102.75" customHeight="1">
      <c r="A293" s="13" t="s">
        <v>669</v>
      </c>
      <c r="B293" s="1">
        <v>915</v>
      </c>
      <c r="C293" s="1">
        <v>10</v>
      </c>
      <c r="D293" s="3" t="s">
        <v>26</v>
      </c>
      <c r="E293" s="3" t="s">
        <v>508</v>
      </c>
      <c r="F293" s="1">
        <v>240</v>
      </c>
      <c r="G293" s="14">
        <v>0.39434</v>
      </c>
    </row>
    <row r="294" spans="1:7" ht="99.75" customHeight="1">
      <c r="A294" s="13" t="s">
        <v>507</v>
      </c>
      <c r="B294" s="1">
        <v>915</v>
      </c>
      <c r="C294" s="1">
        <v>10</v>
      </c>
      <c r="D294" s="3" t="s">
        <v>26</v>
      </c>
      <c r="E294" s="3" t="s">
        <v>508</v>
      </c>
      <c r="F294" s="1">
        <v>310</v>
      </c>
      <c r="G294" s="14">
        <v>134.08202</v>
      </c>
    </row>
    <row r="295" spans="1:7" ht="99.75" customHeight="1">
      <c r="A295" s="13" t="s">
        <v>417</v>
      </c>
      <c r="B295" s="1">
        <v>915</v>
      </c>
      <c r="C295" s="1">
        <v>10</v>
      </c>
      <c r="D295" s="3" t="s">
        <v>26</v>
      </c>
      <c r="E295" s="3" t="s">
        <v>142</v>
      </c>
      <c r="F295" s="1">
        <v>240</v>
      </c>
      <c r="G295" s="14">
        <v>0.1061</v>
      </c>
    </row>
    <row r="296" spans="1:7" ht="90.75" customHeight="1">
      <c r="A296" s="13" t="s">
        <v>417</v>
      </c>
      <c r="B296" s="1">
        <v>915</v>
      </c>
      <c r="C296" s="1">
        <v>10</v>
      </c>
      <c r="D296" s="3" t="s">
        <v>26</v>
      </c>
      <c r="E296" s="3" t="s">
        <v>142</v>
      </c>
      <c r="F296" s="1">
        <v>310</v>
      </c>
      <c r="G296" s="53">
        <v>762.95647</v>
      </c>
    </row>
    <row r="297" spans="1:7" ht="79.5" customHeight="1">
      <c r="A297" s="13" t="s">
        <v>418</v>
      </c>
      <c r="B297" s="1">
        <v>915</v>
      </c>
      <c r="C297" s="1">
        <v>10</v>
      </c>
      <c r="D297" s="3" t="s">
        <v>26</v>
      </c>
      <c r="E297" s="3" t="s">
        <v>143</v>
      </c>
      <c r="F297" s="1">
        <v>240</v>
      </c>
      <c r="G297" s="14">
        <v>90.35217</v>
      </c>
    </row>
    <row r="298" spans="1:7" ht="80.25" customHeight="1">
      <c r="A298" s="13" t="s">
        <v>419</v>
      </c>
      <c r="B298" s="1">
        <v>915</v>
      </c>
      <c r="C298" s="1">
        <v>10</v>
      </c>
      <c r="D298" s="3" t="s">
        <v>26</v>
      </c>
      <c r="E298" s="3" t="s">
        <v>143</v>
      </c>
      <c r="F298" s="1">
        <v>310</v>
      </c>
      <c r="G298" s="14">
        <v>7484.40042</v>
      </c>
    </row>
    <row r="299" spans="1:7" ht="150" customHeight="1">
      <c r="A299" s="13" t="s">
        <v>661</v>
      </c>
      <c r="B299" s="1">
        <v>915</v>
      </c>
      <c r="C299" s="1">
        <v>10</v>
      </c>
      <c r="D299" s="3" t="s">
        <v>26</v>
      </c>
      <c r="E299" s="3" t="s">
        <v>144</v>
      </c>
      <c r="F299" s="1">
        <v>240</v>
      </c>
      <c r="G299" s="14">
        <v>0.00584</v>
      </c>
    </row>
    <row r="300" spans="1:7" ht="137.25" customHeight="1">
      <c r="A300" s="13" t="s">
        <v>420</v>
      </c>
      <c r="B300" s="1">
        <v>915</v>
      </c>
      <c r="C300" s="1">
        <v>10</v>
      </c>
      <c r="D300" s="3" t="s">
        <v>26</v>
      </c>
      <c r="E300" s="3" t="s">
        <v>144</v>
      </c>
      <c r="F300" s="1">
        <v>310</v>
      </c>
      <c r="G300" s="14">
        <v>1.16796</v>
      </c>
    </row>
    <row r="301" spans="1:7" ht="144.75" customHeight="1">
      <c r="A301" s="23" t="s">
        <v>421</v>
      </c>
      <c r="B301" s="1">
        <v>915</v>
      </c>
      <c r="C301" s="1">
        <v>10</v>
      </c>
      <c r="D301" s="3" t="s">
        <v>26</v>
      </c>
      <c r="E301" s="3" t="s">
        <v>145</v>
      </c>
      <c r="F301" s="1">
        <v>310</v>
      </c>
      <c r="G301" s="2">
        <f>9164+1000+539+35</f>
        <v>10738</v>
      </c>
    </row>
    <row r="302" spans="1:7" ht="125.25" customHeight="1">
      <c r="A302" s="13" t="s">
        <v>422</v>
      </c>
      <c r="B302" s="1">
        <v>915</v>
      </c>
      <c r="C302" s="1">
        <v>10</v>
      </c>
      <c r="D302" s="3" t="s">
        <v>26</v>
      </c>
      <c r="E302" s="3" t="s">
        <v>146</v>
      </c>
      <c r="F302" s="1">
        <v>240</v>
      </c>
      <c r="G302" s="14">
        <v>55.69987</v>
      </c>
    </row>
    <row r="303" spans="1:7" ht="111" customHeight="1">
      <c r="A303" s="13" t="s">
        <v>423</v>
      </c>
      <c r="B303" s="1">
        <v>915</v>
      </c>
      <c r="C303" s="1">
        <v>10</v>
      </c>
      <c r="D303" s="3" t="s">
        <v>26</v>
      </c>
      <c r="E303" s="3" t="s">
        <v>146</v>
      </c>
      <c r="F303" s="1">
        <v>310</v>
      </c>
      <c r="G303" s="14">
        <v>5137.7308</v>
      </c>
    </row>
    <row r="304" spans="1:7" ht="111.75" customHeight="1">
      <c r="A304" s="13" t="s">
        <v>424</v>
      </c>
      <c r="B304" s="1">
        <v>915</v>
      </c>
      <c r="C304" s="1">
        <v>10</v>
      </c>
      <c r="D304" s="3" t="s">
        <v>26</v>
      </c>
      <c r="E304" s="3" t="s">
        <v>146</v>
      </c>
      <c r="F304" s="1">
        <v>320</v>
      </c>
      <c r="G304" s="2">
        <v>148.6743</v>
      </c>
    </row>
    <row r="305" spans="1:7" ht="181.5" customHeight="1">
      <c r="A305" s="13" t="s">
        <v>425</v>
      </c>
      <c r="B305" s="1">
        <v>915</v>
      </c>
      <c r="C305" s="1">
        <v>10</v>
      </c>
      <c r="D305" s="3" t="s">
        <v>26</v>
      </c>
      <c r="E305" s="3" t="s">
        <v>147</v>
      </c>
      <c r="F305" s="1">
        <v>240</v>
      </c>
      <c r="G305" s="14">
        <v>7.26719</v>
      </c>
    </row>
    <row r="306" spans="1:7" ht="180.75" customHeight="1">
      <c r="A306" s="13" t="s">
        <v>426</v>
      </c>
      <c r="B306" s="1">
        <v>915</v>
      </c>
      <c r="C306" s="1">
        <v>10</v>
      </c>
      <c r="D306" s="3" t="s">
        <v>26</v>
      </c>
      <c r="E306" s="3" t="s">
        <v>147</v>
      </c>
      <c r="F306" s="1">
        <v>310</v>
      </c>
      <c r="G306" s="14">
        <v>443.21986</v>
      </c>
    </row>
    <row r="307" spans="1:7" ht="180" customHeight="1">
      <c r="A307" s="13" t="s">
        <v>427</v>
      </c>
      <c r="B307" s="1">
        <v>915</v>
      </c>
      <c r="C307" s="1">
        <v>10</v>
      </c>
      <c r="D307" s="3" t="s">
        <v>26</v>
      </c>
      <c r="E307" s="3" t="s">
        <v>147</v>
      </c>
      <c r="F307" s="1">
        <v>320</v>
      </c>
      <c r="G307" s="2">
        <f>45-45</f>
        <v>0</v>
      </c>
    </row>
    <row r="308" spans="1:7" ht="145.5" customHeight="1">
      <c r="A308" s="13" t="s">
        <v>428</v>
      </c>
      <c r="B308" s="1">
        <v>915</v>
      </c>
      <c r="C308" s="1">
        <v>10</v>
      </c>
      <c r="D308" s="3" t="s">
        <v>26</v>
      </c>
      <c r="E308" s="3" t="s">
        <v>148</v>
      </c>
      <c r="F308" s="1">
        <v>240</v>
      </c>
      <c r="G308" s="14">
        <v>5.3441</v>
      </c>
    </row>
    <row r="309" spans="1:7" ht="132.75" customHeight="1">
      <c r="A309" s="13" t="s">
        <v>429</v>
      </c>
      <c r="B309" s="1">
        <v>915</v>
      </c>
      <c r="C309" s="1">
        <v>10</v>
      </c>
      <c r="D309" s="3" t="s">
        <v>26</v>
      </c>
      <c r="E309" s="3" t="s">
        <v>148</v>
      </c>
      <c r="F309" s="1">
        <v>310</v>
      </c>
      <c r="G309" s="14">
        <v>542.16343</v>
      </c>
    </row>
    <row r="310" spans="1:7" ht="144" customHeight="1">
      <c r="A310" s="13" t="s">
        <v>430</v>
      </c>
      <c r="B310" s="1">
        <v>915</v>
      </c>
      <c r="C310" s="1">
        <v>10</v>
      </c>
      <c r="D310" s="3" t="s">
        <v>26</v>
      </c>
      <c r="E310" s="3" t="s">
        <v>148</v>
      </c>
      <c r="F310" s="1">
        <v>320</v>
      </c>
      <c r="G310" s="14">
        <v>32.7005</v>
      </c>
    </row>
    <row r="311" spans="1:7" ht="121.5" customHeight="1">
      <c r="A311" s="13" t="s">
        <v>656</v>
      </c>
      <c r="B311" s="1">
        <v>915</v>
      </c>
      <c r="C311" s="1">
        <v>10</v>
      </c>
      <c r="D311" s="3" t="s">
        <v>26</v>
      </c>
      <c r="E311" s="3" t="s">
        <v>48</v>
      </c>
      <c r="F311" s="1">
        <v>240</v>
      </c>
      <c r="G311" s="2">
        <v>6.35582</v>
      </c>
    </row>
    <row r="312" spans="1:7" ht="105" customHeight="1">
      <c r="A312" s="13" t="s">
        <v>386</v>
      </c>
      <c r="B312" s="1">
        <v>915</v>
      </c>
      <c r="C312" s="1">
        <v>10</v>
      </c>
      <c r="D312" s="3" t="s">
        <v>26</v>
      </c>
      <c r="E312" s="3" t="s">
        <v>48</v>
      </c>
      <c r="F312" s="1">
        <v>310</v>
      </c>
      <c r="G312" s="14">
        <v>1687.10636</v>
      </c>
    </row>
    <row r="313" spans="1:7" ht="124.5" customHeight="1">
      <c r="A313" s="13" t="s">
        <v>431</v>
      </c>
      <c r="B313" s="1">
        <v>915</v>
      </c>
      <c r="C313" s="1">
        <v>10</v>
      </c>
      <c r="D313" s="3" t="s">
        <v>26</v>
      </c>
      <c r="E313" s="3" t="s">
        <v>149</v>
      </c>
      <c r="F313" s="1">
        <v>240</v>
      </c>
      <c r="G313" s="14">
        <v>0.74964</v>
      </c>
    </row>
    <row r="314" spans="1:7" ht="113.25" customHeight="1">
      <c r="A314" s="13" t="s">
        <v>432</v>
      </c>
      <c r="B314" s="1">
        <v>915</v>
      </c>
      <c r="C314" s="1">
        <v>10</v>
      </c>
      <c r="D314" s="3" t="s">
        <v>26</v>
      </c>
      <c r="E314" s="3" t="s">
        <v>149</v>
      </c>
      <c r="F314" s="1">
        <v>310</v>
      </c>
      <c r="G314" s="14">
        <v>107.30345</v>
      </c>
    </row>
    <row r="315" spans="1:7" ht="113.25" customHeight="1">
      <c r="A315" s="13" t="s">
        <v>649</v>
      </c>
      <c r="B315" s="1">
        <v>915</v>
      </c>
      <c r="C315" s="1">
        <v>10</v>
      </c>
      <c r="D315" s="3" t="s">
        <v>26</v>
      </c>
      <c r="E315" s="3" t="s">
        <v>149</v>
      </c>
      <c r="F315" s="1">
        <v>320</v>
      </c>
      <c r="G315" s="14">
        <v>4.7664</v>
      </c>
    </row>
    <row r="316" spans="1:7" ht="113.25" customHeight="1">
      <c r="A316" s="13" t="s">
        <v>657</v>
      </c>
      <c r="B316" s="1">
        <v>915</v>
      </c>
      <c r="C316" s="1">
        <v>10</v>
      </c>
      <c r="D316" s="3" t="s">
        <v>26</v>
      </c>
      <c r="E316" s="3" t="s">
        <v>150</v>
      </c>
      <c r="F316" s="1">
        <v>240</v>
      </c>
      <c r="G316" s="14">
        <v>0.00931</v>
      </c>
    </row>
    <row r="317" spans="1:7" ht="111.75" customHeight="1">
      <c r="A317" s="13" t="s">
        <v>509</v>
      </c>
      <c r="B317" s="1">
        <v>915</v>
      </c>
      <c r="C317" s="1">
        <v>10</v>
      </c>
      <c r="D317" s="3" t="s">
        <v>26</v>
      </c>
      <c r="E317" s="3" t="s">
        <v>150</v>
      </c>
      <c r="F317" s="1">
        <v>310</v>
      </c>
      <c r="G317" s="14">
        <v>5.85365</v>
      </c>
    </row>
    <row r="318" spans="1:7" ht="111.75" customHeight="1">
      <c r="A318" s="13" t="s">
        <v>433</v>
      </c>
      <c r="B318" s="1">
        <v>915</v>
      </c>
      <c r="C318" s="1">
        <v>10</v>
      </c>
      <c r="D318" s="3" t="s">
        <v>26</v>
      </c>
      <c r="E318" s="3" t="s">
        <v>151</v>
      </c>
      <c r="F318" s="1">
        <v>240</v>
      </c>
      <c r="G318" s="14">
        <v>1.31217</v>
      </c>
    </row>
    <row r="319" spans="1:7" ht="102" customHeight="1">
      <c r="A319" s="13" t="s">
        <v>434</v>
      </c>
      <c r="B319" s="1">
        <v>915</v>
      </c>
      <c r="C319" s="1">
        <v>10</v>
      </c>
      <c r="D319" s="3" t="s">
        <v>26</v>
      </c>
      <c r="E319" s="3" t="s">
        <v>151</v>
      </c>
      <c r="F319" s="1">
        <v>310</v>
      </c>
      <c r="G319" s="14">
        <v>109.07869</v>
      </c>
    </row>
    <row r="320" spans="1:7" ht="102" customHeight="1">
      <c r="A320" s="13" t="s">
        <v>630</v>
      </c>
      <c r="B320" s="1">
        <v>915</v>
      </c>
      <c r="C320" s="1">
        <v>10</v>
      </c>
      <c r="D320" s="3" t="s">
        <v>26</v>
      </c>
      <c r="E320" s="3" t="s">
        <v>151</v>
      </c>
      <c r="F320" s="1">
        <v>320</v>
      </c>
      <c r="G320" s="2">
        <f>15-15</f>
        <v>0</v>
      </c>
    </row>
    <row r="321" spans="1:7" ht="83.25" customHeight="1">
      <c r="A321" s="13" t="s">
        <v>435</v>
      </c>
      <c r="B321" s="1">
        <v>915</v>
      </c>
      <c r="C321" s="3" t="s">
        <v>17</v>
      </c>
      <c r="D321" s="3" t="s">
        <v>26</v>
      </c>
      <c r="E321" s="3" t="s">
        <v>152</v>
      </c>
      <c r="F321" s="1">
        <v>310</v>
      </c>
      <c r="G321" s="14">
        <f>2658-466</f>
        <v>2192</v>
      </c>
    </row>
    <row r="322" spans="1:7" ht="111.75" customHeight="1">
      <c r="A322" s="13" t="s">
        <v>436</v>
      </c>
      <c r="B322" s="1">
        <v>915</v>
      </c>
      <c r="C322" s="1">
        <v>10</v>
      </c>
      <c r="D322" s="3" t="s">
        <v>26</v>
      </c>
      <c r="E322" s="3" t="s">
        <v>153</v>
      </c>
      <c r="F322" s="1">
        <v>310</v>
      </c>
      <c r="G322" s="14">
        <v>1038.05822</v>
      </c>
    </row>
    <row r="323" spans="1:7" ht="102" customHeight="1">
      <c r="A323" s="13" t="s">
        <v>437</v>
      </c>
      <c r="B323" s="1">
        <v>915</v>
      </c>
      <c r="C323" s="1">
        <v>10</v>
      </c>
      <c r="D323" s="3" t="s">
        <v>26</v>
      </c>
      <c r="E323" s="3" t="s">
        <v>154</v>
      </c>
      <c r="F323" s="1">
        <v>240</v>
      </c>
      <c r="G323" s="14">
        <v>70.28181</v>
      </c>
    </row>
    <row r="324" spans="1:7" ht="100.5" customHeight="1">
      <c r="A324" s="13" t="s">
        <v>438</v>
      </c>
      <c r="B324" s="1">
        <v>915</v>
      </c>
      <c r="C324" s="1">
        <v>10</v>
      </c>
      <c r="D324" s="3" t="s">
        <v>26</v>
      </c>
      <c r="E324" s="3" t="s">
        <v>154</v>
      </c>
      <c r="F324" s="1">
        <v>310</v>
      </c>
      <c r="G324" s="14">
        <v>4891.1805</v>
      </c>
    </row>
    <row r="325" spans="1:7" ht="98.25" customHeight="1">
      <c r="A325" s="13" t="s">
        <v>439</v>
      </c>
      <c r="B325" s="1">
        <v>915</v>
      </c>
      <c r="C325" s="1">
        <v>10</v>
      </c>
      <c r="D325" s="3" t="s">
        <v>26</v>
      </c>
      <c r="E325" s="3" t="s">
        <v>155</v>
      </c>
      <c r="F325" s="1">
        <v>310</v>
      </c>
      <c r="G325" s="2">
        <v>4014.75</v>
      </c>
    </row>
    <row r="326" spans="1:7" ht="114" customHeight="1">
      <c r="A326" s="13" t="s">
        <v>441</v>
      </c>
      <c r="B326" s="1">
        <v>915</v>
      </c>
      <c r="C326" s="1">
        <v>10</v>
      </c>
      <c r="D326" s="3" t="s">
        <v>26</v>
      </c>
      <c r="E326" s="3" t="s">
        <v>156</v>
      </c>
      <c r="F326" s="1">
        <v>240</v>
      </c>
      <c r="G326" s="14">
        <v>0.15966</v>
      </c>
    </row>
    <row r="327" spans="1:7" ht="100.5" customHeight="1">
      <c r="A327" s="13" t="s">
        <v>440</v>
      </c>
      <c r="B327" s="1">
        <v>915</v>
      </c>
      <c r="C327" s="1">
        <v>10</v>
      </c>
      <c r="D327" s="3" t="s">
        <v>26</v>
      </c>
      <c r="E327" s="3" t="s">
        <v>156</v>
      </c>
      <c r="F327" s="1">
        <v>310</v>
      </c>
      <c r="G327" s="14">
        <v>13.457</v>
      </c>
    </row>
    <row r="328" spans="1:7" ht="149.25" customHeight="1">
      <c r="A328" s="13" t="s">
        <v>658</v>
      </c>
      <c r="B328" s="1">
        <v>915</v>
      </c>
      <c r="C328" s="1">
        <v>10</v>
      </c>
      <c r="D328" s="3" t="s">
        <v>26</v>
      </c>
      <c r="E328" s="3" t="s">
        <v>157</v>
      </c>
      <c r="F328" s="1">
        <v>240</v>
      </c>
      <c r="G328" s="14">
        <v>0.71587</v>
      </c>
    </row>
    <row r="329" spans="1:7" ht="124.5" customHeight="1">
      <c r="A329" s="13" t="s">
        <v>442</v>
      </c>
      <c r="B329" s="1">
        <v>915</v>
      </c>
      <c r="C329" s="1">
        <v>10</v>
      </c>
      <c r="D329" s="3" t="s">
        <v>26</v>
      </c>
      <c r="E329" s="3" t="s">
        <v>157</v>
      </c>
      <c r="F329" s="1">
        <v>310</v>
      </c>
      <c r="G329" s="2">
        <v>148.58351</v>
      </c>
    </row>
    <row r="330" spans="1:7" ht="114.75" customHeight="1">
      <c r="A330" s="13" t="s">
        <v>443</v>
      </c>
      <c r="B330" s="1">
        <v>915</v>
      </c>
      <c r="C330" s="1">
        <v>10</v>
      </c>
      <c r="D330" s="3" t="s">
        <v>26</v>
      </c>
      <c r="E330" s="3" t="s">
        <v>158</v>
      </c>
      <c r="F330" s="1">
        <v>240</v>
      </c>
      <c r="G330" s="14">
        <v>0.75654</v>
      </c>
    </row>
    <row r="331" spans="1:7" ht="100.5" customHeight="1">
      <c r="A331" s="13" t="s">
        <v>444</v>
      </c>
      <c r="B331" s="1">
        <v>915</v>
      </c>
      <c r="C331" s="1">
        <v>10</v>
      </c>
      <c r="D331" s="3" t="s">
        <v>26</v>
      </c>
      <c r="E331" s="3" t="s">
        <v>158</v>
      </c>
      <c r="F331" s="1">
        <v>310</v>
      </c>
      <c r="G331" s="14">
        <v>48.22942</v>
      </c>
    </row>
    <row r="332" spans="1:7" ht="156.75" customHeight="1">
      <c r="A332" s="13" t="s">
        <v>445</v>
      </c>
      <c r="B332" s="1">
        <v>915</v>
      </c>
      <c r="C332" s="1">
        <v>10</v>
      </c>
      <c r="D332" s="3" t="s">
        <v>26</v>
      </c>
      <c r="E332" s="3" t="s">
        <v>159</v>
      </c>
      <c r="F332" s="1">
        <v>240</v>
      </c>
      <c r="G332" s="14">
        <v>215.96104</v>
      </c>
    </row>
    <row r="333" spans="1:7" ht="146.25" customHeight="1">
      <c r="A333" s="13" t="s">
        <v>446</v>
      </c>
      <c r="B333" s="1">
        <v>915</v>
      </c>
      <c r="C333" s="1">
        <v>10</v>
      </c>
      <c r="D333" s="3" t="s">
        <v>26</v>
      </c>
      <c r="E333" s="3" t="s">
        <v>159</v>
      </c>
      <c r="F333" s="1">
        <v>310</v>
      </c>
      <c r="G333" s="14">
        <v>23382.77626</v>
      </c>
    </row>
    <row r="334" spans="1:7" ht="146.25" customHeight="1">
      <c r="A334" s="13" t="s">
        <v>659</v>
      </c>
      <c r="B334" s="1">
        <v>915</v>
      </c>
      <c r="C334" s="1">
        <v>10</v>
      </c>
      <c r="D334" s="3" t="s">
        <v>26</v>
      </c>
      <c r="E334" s="3" t="s">
        <v>160</v>
      </c>
      <c r="F334" s="1">
        <v>240</v>
      </c>
      <c r="G334" s="14">
        <v>0.58313</v>
      </c>
    </row>
    <row r="335" spans="1:7" ht="111" customHeight="1">
      <c r="A335" s="13" t="s">
        <v>551</v>
      </c>
      <c r="B335" s="1">
        <v>915</v>
      </c>
      <c r="C335" s="1">
        <v>10</v>
      </c>
      <c r="D335" s="3" t="s">
        <v>26</v>
      </c>
      <c r="E335" s="3" t="s">
        <v>160</v>
      </c>
      <c r="F335" s="1">
        <v>310</v>
      </c>
      <c r="G335" s="14">
        <v>143.35436</v>
      </c>
    </row>
    <row r="336" spans="1:7" ht="110.25" customHeight="1">
      <c r="A336" s="13" t="s">
        <v>645</v>
      </c>
      <c r="B336" s="1">
        <v>915</v>
      </c>
      <c r="C336" s="1">
        <v>10</v>
      </c>
      <c r="D336" s="3" t="s">
        <v>13</v>
      </c>
      <c r="E336" s="3" t="s">
        <v>646</v>
      </c>
      <c r="F336" s="1">
        <v>310</v>
      </c>
      <c r="G336" s="2">
        <v>1724.97974</v>
      </c>
    </row>
    <row r="337" spans="1:7" ht="127.5" customHeight="1">
      <c r="A337" s="13" t="s">
        <v>660</v>
      </c>
      <c r="B337" s="1">
        <v>915</v>
      </c>
      <c r="C337" s="1">
        <v>10</v>
      </c>
      <c r="D337" s="3" t="s">
        <v>13</v>
      </c>
      <c r="E337" s="3" t="s">
        <v>161</v>
      </c>
      <c r="F337" s="1">
        <v>240</v>
      </c>
      <c r="G337" s="14">
        <v>12.203</v>
      </c>
    </row>
    <row r="338" spans="1:7" ht="134.25" customHeight="1">
      <c r="A338" s="13" t="s">
        <v>447</v>
      </c>
      <c r="B338" s="1">
        <v>915</v>
      </c>
      <c r="C338" s="1">
        <v>10</v>
      </c>
      <c r="D338" s="3" t="s">
        <v>13</v>
      </c>
      <c r="E338" s="3" t="s">
        <v>161</v>
      </c>
      <c r="F338" s="1">
        <v>310</v>
      </c>
      <c r="G338" s="14">
        <v>1529.82434</v>
      </c>
    </row>
    <row r="339" spans="1:7" ht="136.5" customHeight="1">
      <c r="A339" s="13" t="s">
        <v>510</v>
      </c>
      <c r="B339" s="1">
        <v>915</v>
      </c>
      <c r="C339" s="1">
        <v>10</v>
      </c>
      <c r="D339" s="3" t="s">
        <v>13</v>
      </c>
      <c r="E339" s="3" t="s">
        <v>162</v>
      </c>
      <c r="F339" s="1">
        <v>310</v>
      </c>
      <c r="G339" s="2">
        <f>217-100-117</f>
        <v>0</v>
      </c>
    </row>
    <row r="340" spans="1:7" ht="89.25" customHeight="1">
      <c r="A340" s="13" t="s">
        <v>448</v>
      </c>
      <c r="B340" s="1">
        <v>915</v>
      </c>
      <c r="C340" s="1">
        <v>10</v>
      </c>
      <c r="D340" s="3" t="s">
        <v>15</v>
      </c>
      <c r="E340" s="3" t="s">
        <v>163</v>
      </c>
      <c r="F340" s="1">
        <v>120</v>
      </c>
      <c r="G340" s="2">
        <v>4186.24</v>
      </c>
    </row>
    <row r="341" spans="1:7" ht="102.75" customHeight="1">
      <c r="A341" s="13" t="s">
        <v>449</v>
      </c>
      <c r="B341" s="1">
        <v>915</v>
      </c>
      <c r="C341" s="1">
        <v>10</v>
      </c>
      <c r="D341" s="3" t="s">
        <v>15</v>
      </c>
      <c r="E341" s="3" t="s">
        <v>163</v>
      </c>
      <c r="F341" s="1">
        <v>240</v>
      </c>
      <c r="G341" s="2">
        <v>475.02979</v>
      </c>
    </row>
    <row r="342" spans="1:7" ht="90" customHeight="1">
      <c r="A342" s="13" t="s">
        <v>450</v>
      </c>
      <c r="B342" s="1">
        <v>915</v>
      </c>
      <c r="C342" s="1">
        <v>10</v>
      </c>
      <c r="D342" s="3" t="s">
        <v>15</v>
      </c>
      <c r="E342" s="3" t="s">
        <v>163</v>
      </c>
      <c r="F342" s="1">
        <v>850</v>
      </c>
      <c r="G342" s="2">
        <v>6.41521</v>
      </c>
    </row>
    <row r="343" spans="1:7" ht="75.75" customHeight="1">
      <c r="A343" s="13" t="s">
        <v>451</v>
      </c>
      <c r="B343" s="1">
        <v>915</v>
      </c>
      <c r="C343" s="1">
        <v>10</v>
      </c>
      <c r="D343" s="3" t="s">
        <v>15</v>
      </c>
      <c r="E343" s="3" t="s">
        <v>164</v>
      </c>
      <c r="F343" s="1">
        <v>120</v>
      </c>
      <c r="G343" s="2">
        <v>583.79458</v>
      </c>
    </row>
    <row r="344" spans="1:7" ht="92.25" customHeight="1">
      <c r="A344" s="13" t="s">
        <v>452</v>
      </c>
      <c r="B344" s="1">
        <v>915</v>
      </c>
      <c r="C344" s="1">
        <v>10</v>
      </c>
      <c r="D344" s="3" t="s">
        <v>15</v>
      </c>
      <c r="E344" s="3" t="s">
        <v>164</v>
      </c>
      <c r="F344" s="1">
        <v>240</v>
      </c>
      <c r="G344" s="2">
        <v>7</v>
      </c>
    </row>
    <row r="345" spans="1:7" ht="92.25" customHeight="1">
      <c r="A345" s="21" t="s">
        <v>650</v>
      </c>
      <c r="B345" s="1">
        <v>915</v>
      </c>
      <c r="C345" s="1">
        <v>10</v>
      </c>
      <c r="D345" s="3" t="s">
        <v>15</v>
      </c>
      <c r="E345" s="3" t="s">
        <v>651</v>
      </c>
      <c r="F345" s="1">
        <v>240</v>
      </c>
      <c r="G345" s="14">
        <v>56.835</v>
      </c>
    </row>
    <row r="346" spans="1:7" ht="102" customHeight="1">
      <c r="A346" s="21" t="s">
        <v>453</v>
      </c>
      <c r="B346" s="3" t="s">
        <v>65</v>
      </c>
      <c r="C346" s="3" t="s">
        <v>17</v>
      </c>
      <c r="D346" s="3" t="s">
        <v>15</v>
      </c>
      <c r="E346" s="3" t="s">
        <v>165</v>
      </c>
      <c r="F346" s="2">
        <v>320</v>
      </c>
      <c r="G346" s="14">
        <v>497.2</v>
      </c>
    </row>
    <row r="347" spans="1:7" ht="90" customHeight="1">
      <c r="A347" s="21" t="s">
        <v>631</v>
      </c>
      <c r="B347" s="24" t="s">
        <v>65</v>
      </c>
      <c r="C347" s="24" t="s">
        <v>17</v>
      </c>
      <c r="D347" s="24" t="s">
        <v>15</v>
      </c>
      <c r="E347" s="24" t="s">
        <v>166</v>
      </c>
      <c r="F347" s="25">
        <v>320</v>
      </c>
      <c r="G347" s="25">
        <v>156.9753</v>
      </c>
    </row>
    <row r="348" spans="1:7" ht="120" customHeight="1">
      <c r="A348" s="26" t="s">
        <v>522</v>
      </c>
      <c r="B348" s="3" t="s">
        <v>65</v>
      </c>
      <c r="C348" s="3" t="s">
        <v>17</v>
      </c>
      <c r="D348" s="3" t="s">
        <v>15</v>
      </c>
      <c r="E348" s="3" t="s">
        <v>167</v>
      </c>
      <c r="F348" s="2">
        <v>320</v>
      </c>
      <c r="G348" s="14">
        <v>1069.7</v>
      </c>
    </row>
    <row r="349" spans="1:7" ht="103.5" customHeight="1">
      <c r="A349" s="26" t="s">
        <v>454</v>
      </c>
      <c r="B349" s="3" t="s">
        <v>65</v>
      </c>
      <c r="C349" s="3" t="s">
        <v>17</v>
      </c>
      <c r="D349" s="3" t="s">
        <v>15</v>
      </c>
      <c r="E349" s="3" t="s">
        <v>168</v>
      </c>
      <c r="F349" s="2">
        <v>630</v>
      </c>
      <c r="G349" s="14">
        <v>429.368</v>
      </c>
    </row>
    <row r="350" spans="1:7" ht="103.5" customHeight="1">
      <c r="A350" s="21" t="s">
        <v>455</v>
      </c>
      <c r="B350" s="3" t="s">
        <v>65</v>
      </c>
      <c r="C350" s="3" t="s">
        <v>17</v>
      </c>
      <c r="D350" s="3" t="s">
        <v>15</v>
      </c>
      <c r="E350" s="3" t="s">
        <v>169</v>
      </c>
      <c r="F350" s="2">
        <v>240</v>
      </c>
      <c r="G350" s="14">
        <v>471.10516</v>
      </c>
    </row>
    <row r="351" spans="1:7" ht="91.5" customHeight="1">
      <c r="A351" s="26" t="s">
        <v>456</v>
      </c>
      <c r="B351" s="3" t="s">
        <v>65</v>
      </c>
      <c r="C351" s="3" t="s">
        <v>17</v>
      </c>
      <c r="D351" s="3" t="s">
        <v>15</v>
      </c>
      <c r="E351" s="3" t="s">
        <v>170</v>
      </c>
      <c r="F351" s="2">
        <v>320</v>
      </c>
      <c r="G351" s="14">
        <v>5.415</v>
      </c>
    </row>
    <row r="352" spans="1:7" s="10" customFormat="1" ht="92.25" customHeight="1">
      <c r="A352" s="21" t="s">
        <v>457</v>
      </c>
      <c r="B352" s="3" t="s">
        <v>65</v>
      </c>
      <c r="C352" s="3" t="s">
        <v>17</v>
      </c>
      <c r="D352" s="3" t="s">
        <v>15</v>
      </c>
      <c r="E352" s="3" t="s">
        <v>171</v>
      </c>
      <c r="F352" s="2">
        <v>240</v>
      </c>
      <c r="G352" s="14">
        <v>10.18733</v>
      </c>
    </row>
    <row r="353" spans="1:7" s="6" customFormat="1" ht="94.5" customHeight="1">
      <c r="A353" s="27" t="s">
        <v>458</v>
      </c>
      <c r="B353" s="3" t="s">
        <v>65</v>
      </c>
      <c r="C353" s="3" t="s">
        <v>17</v>
      </c>
      <c r="D353" s="3" t="s">
        <v>15</v>
      </c>
      <c r="E353" s="3" t="s">
        <v>171</v>
      </c>
      <c r="F353" s="2">
        <v>310</v>
      </c>
      <c r="G353" s="14">
        <v>312.83581</v>
      </c>
    </row>
    <row r="354" spans="1:7" s="6" customFormat="1" ht="101.25" customHeight="1">
      <c r="A354" s="21" t="s">
        <v>459</v>
      </c>
      <c r="B354" s="3" t="s">
        <v>65</v>
      </c>
      <c r="C354" s="3" t="s">
        <v>17</v>
      </c>
      <c r="D354" s="3" t="s">
        <v>15</v>
      </c>
      <c r="E354" s="3" t="s">
        <v>172</v>
      </c>
      <c r="F354" s="2">
        <v>240</v>
      </c>
      <c r="G354" s="14">
        <v>2404.69</v>
      </c>
    </row>
    <row r="355" spans="1:7" s="6" customFormat="1" ht="91.5" customHeight="1">
      <c r="A355" s="28" t="s">
        <v>460</v>
      </c>
      <c r="B355" s="3" t="s">
        <v>65</v>
      </c>
      <c r="C355" s="3" t="s">
        <v>17</v>
      </c>
      <c r="D355" s="3" t="s">
        <v>15</v>
      </c>
      <c r="E355" s="3" t="s">
        <v>172</v>
      </c>
      <c r="F355" s="2">
        <v>320</v>
      </c>
      <c r="G355" s="2">
        <f>150-45-9</f>
        <v>96</v>
      </c>
    </row>
    <row r="356" spans="1:7" s="6" customFormat="1" ht="92.25" customHeight="1">
      <c r="A356" s="21" t="s">
        <v>461</v>
      </c>
      <c r="B356" s="24" t="s">
        <v>65</v>
      </c>
      <c r="C356" s="24" t="s">
        <v>17</v>
      </c>
      <c r="D356" s="24" t="s">
        <v>15</v>
      </c>
      <c r="E356" s="24" t="s">
        <v>173</v>
      </c>
      <c r="F356" s="25">
        <v>240</v>
      </c>
      <c r="G356" s="34">
        <v>19.49</v>
      </c>
    </row>
    <row r="357" spans="1:7" s="6" customFormat="1" ht="114" customHeight="1">
      <c r="A357" s="21" t="s">
        <v>462</v>
      </c>
      <c r="B357" s="24" t="s">
        <v>65</v>
      </c>
      <c r="C357" s="24" t="s">
        <v>17</v>
      </c>
      <c r="D357" s="24" t="s">
        <v>15</v>
      </c>
      <c r="E357" s="24" t="s">
        <v>174</v>
      </c>
      <c r="F357" s="25">
        <v>240</v>
      </c>
      <c r="G357" s="34">
        <v>392.08967</v>
      </c>
    </row>
    <row r="358" spans="1:7" s="6" customFormat="1" ht="125.25" customHeight="1">
      <c r="A358" s="29" t="s">
        <v>565</v>
      </c>
      <c r="B358" s="24" t="s">
        <v>65</v>
      </c>
      <c r="C358" s="24" t="s">
        <v>17</v>
      </c>
      <c r="D358" s="24" t="s">
        <v>15</v>
      </c>
      <c r="E358" s="24" t="s">
        <v>174</v>
      </c>
      <c r="F358" s="25">
        <v>320</v>
      </c>
      <c r="G358" s="34">
        <v>518.145</v>
      </c>
    </row>
    <row r="359" spans="1:7" s="6" customFormat="1" ht="78.75" customHeight="1">
      <c r="A359" s="21" t="s">
        <v>463</v>
      </c>
      <c r="B359" s="3" t="s">
        <v>65</v>
      </c>
      <c r="C359" s="3" t="s">
        <v>17</v>
      </c>
      <c r="D359" s="3" t="s">
        <v>15</v>
      </c>
      <c r="E359" s="3" t="s">
        <v>175</v>
      </c>
      <c r="F359" s="2">
        <v>240</v>
      </c>
      <c r="G359" s="14">
        <f>80-57.2</f>
        <v>22.799999999999997</v>
      </c>
    </row>
    <row r="360" spans="1:7" s="6" customFormat="1" ht="67.5" customHeight="1">
      <c r="A360" s="21" t="s">
        <v>464</v>
      </c>
      <c r="B360" s="3" t="s">
        <v>65</v>
      </c>
      <c r="C360" s="3" t="s">
        <v>17</v>
      </c>
      <c r="D360" s="3" t="s">
        <v>15</v>
      </c>
      <c r="E360" s="3" t="s">
        <v>176</v>
      </c>
      <c r="F360" s="2">
        <v>240</v>
      </c>
      <c r="G360" s="14">
        <v>8.24</v>
      </c>
    </row>
    <row r="361" spans="1:7" s="6" customFormat="1" ht="127.5" customHeight="1">
      <c r="A361" s="29" t="s">
        <v>647</v>
      </c>
      <c r="B361" s="3" t="s">
        <v>65</v>
      </c>
      <c r="C361" s="3" t="s">
        <v>17</v>
      </c>
      <c r="D361" s="3" t="s">
        <v>15</v>
      </c>
      <c r="E361" s="3" t="s">
        <v>648</v>
      </c>
      <c r="F361" s="2">
        <v>320</v>
      </c>
      <c r="G361" s="2">
        <v>35</v>
      </c>
    </row>
    <row r="362" spans="1:7" s="6" customFormat="1" ht="32.25" customHeight="1">
      <c r="A362" s="48" t="s">
        <v>263</v>
      </c>
      <c r="B362" s="49">
        <v>918</v>
      </c>
      <c r="C362" s="38"/>
      <c r="D362" s="39"/>
      <c r="E362" s="43"/>
      <c r="F362" s="44"/>
      <c r="G362" s="45">
        <f>G388+G363+G368+G364+G366+G369+G371+G375+G376+G377+G378+G379+G380+G381+G382+G384+G385+G386+G387+G389+G391+G392+G393+G394+G395+G396+G397+G398+G399+G400+G401+G402+G403+G404+G405+G406+G407+G409+G410+G390+G383+G365+G408+G367+G370+G372+G373+G374</f>
        <v>73410.22476000003</v>
      </c>
    </row>
    <row r="363" spans="1:7" s="6" customFormat="1" ht="57" customHeight="1">
      <c r="A363" s="20" t="s">
        <v>584</v>
      </c>
      <c r="B363" s="1">
        <v>918</v>
      </c>
      <c r="C363" s="1">
        <v>1</v>
      </c>
      <c r="D363" s="3" t="s">
        <v>29</v>
      </c>
      <c r="E363" s="3" t="s">
        <v>560</v>
      </c>
      <c r="F363" s="2">
        <v>240</v>
      </c>
      <c r="G363" s="14">
        <v>74</v>
      </c>
    </row>
    <row r="364" spans="1:7" s="6" customFormat="1" ht="78.75" customHeight="1">
      <c r="A364" s="21" t="s">
        <v>465</v>
      </c>
      <c r="B364" s="3" t="s">
        <v>50</v>
      </c>
      <c r="C364" s="3" t="s">
        <v>13</v>
      </c>
      <c r="D364" s="3" t="s">
        <v>49</v>
      </c>
      <c r="E364" s="3" t="s">
        <v>177</v>
      </c>
      <c r="F364" s="1">
        <v>810</v>
      </c>
      <c r="G364" s="14">
        <v>1637.89046</v>
      </c>
    </row>
    <row r="365" spans="1:7" s="6" customFormat="1" ht="67.5" customHeight="1">
      <c r="A365" s="21" t="s">
        <v>558</v>
      </c>
      <c r="B365" s="3" t="s">
        <v>50</v>
      </c>
      <c r="C365" s="3" t="s">
        <v>13</v>
      </c>
      <c r="D365" s="3" t="s">
        <v>42</v>
      </c>
      <c r="E365" s="3" t="s">
        <v>308</v>
      </c>
      <c r="F365" s="1">
        <v>240</v>
      </c>
      <c r="G365" s="2">
        <v>2899.04466</v>
      </c>
    </row>
    <row r="366" spans="1:7" s="6" customFormat="1" ht="68.25" customHeight="1">
      <c r="A366" s="21" t="s">
        <v>523</v>
      </c>
      <c r="B366" s="3" t="s">
        <v>50</v>
      </c>
      <c r="C366" s="3" t="s">
        <v>13</v>
      </c>
      <c r="D366" s="3" t="s">
        <v>42</v>
      </c>
      <c r="E366" s="3" t="s">
        <v>178</v>
      </c>
      <c r="F366" s="1">
        <v>240</v>
      </c>
      <c r="G366" s="2">
        <v>753.25</v>
      </c>
    </row>
    <row r="367" spans="1:7" s="6" customFormat="1" ht="89.25" customHeight="1">
      <c r="A367" s="21" t="s">
        <v>552</v>
      </c>
      <c r="B367" s="3" t="s">
        <v>50</v>
      </c>
      <c r="C367" s="3" t="s">
        <v>13</v>
      </c>
      <c r="D367" s="3" t="s">
        <v>42</v>
      </c>
      <c r="E367" s="3" t="s">
        <v>553</v>
      </c>
      <c r="F367" s="1">
        <v>240</v>
      </c>
      <c r="G367" s="2">
        <f>100+871+723+76-200-552-825-100-16-77</f>
        <v>0</v>
      </c>
    </row>
    <row r="368" spans="1:7" s="6" customFormat="1" ht="71.25" customHeight="1">
      <c r="A368" s="17" t="s">
        <v>561</v>
      </c>
      <c r="B368" s="18">
        <v>918</v>
      </c>
      <c r="C368" s="3" t="s">
        <v>13</v>
      </c>
      <c r="D368" s="3">
        <v>12</v>
      </c>
      <c r="E368" s="3" t="s">
        <v>83</v>
      </c>
      <c r="F368" s="1">
        <v>240</v>
      </c>
      <c r="G368" s="2">
        <f>300-12</f>
        <v>288</v>
      </c>
    </row>
    <row r="369" spans="1:7" s="6" customFormat="1" ht="46.5" customHeight="1">
      <c r="A369" s="21" t="s">
        <v>466</v>
      </c>
      <c r="B369" s="16" t="s">
        <v>50</v>
      </c>
      <c r="C369" s="3" t="s">
        <v>14</v>
      </c>
      <c r="D369" s="3" t="s">
        <v>4</v>
      </c>
      <c r="E369" s="3" t="s">
        <v>179</v>
      </c>
      <c r="F369" s="1">
        <v>410</v>
      </c>
      <c r="G369" s="2">
        <f>15000-15000</f>
        <v>0</v>
      </c>
    </row>
    <row r="370" spans="1:7" s="6" customFormat="1" ht="81" customHeight="1">
      <c r="A370" s="27" t="s">
        <v>586</v>
      </c>
      <c r="B370" s="16" t="s">
        <v>50</v>
      </c>
      <c r="C370" s="3" t="s">
        <v>14</v>
      </c>
      <c r="D370" s="3" t="s">
        <v>4</v>
      </c>
      <c r="E370" s="3" t="s">
        <v>585</v>
      </c>
      <c r="F370" s="1">
        <v>320</v>
      </c>
      <c r="G370" s="2">
        <f>1000-1000</f>
        <v>0</v>
      </c>
    </row>
    <row r="371" spans="1:7" s="6" customFormat="1" ht="79.5" customHeight="1">
      <c r="A371" s="21" t="s">
        <v>468</v>
      </c>
      <c r="B371" s="3" t="s">
        <v>50</v>
      </c>
      <c r="C371" s="3" t="s">
        <v>14</v>
      </c>
      <c r="D371" s="3" t="s">
        <v>4</v>
      </c>
      <c r="E371" s="3" t="s">
        <v>181</v>
      </c>
      <c r="F371" s="1">
        <v>240</v>
      </c>
      <c r="G371" s="2">
        <v>818.20882</v>
      </c>
    </row>
    <row r="372" spans="1:7" s="6" customFormat="1" ht="79.5" customHeight="1">
      <c r="A372" s="33" t="s">
        <v>693</v>
      </c>
      <c r="B372" s="3" t="s">
        <v>50</v>
      </c>
      <c r="C372" s="3" t="s">
        <v>14</v>
      </c>
      <c r="D372" s="3" t="s">
        <v>18</v>
      </c>
      <c r="E372" s="3" t="s">
        <v>694</v>
      </c>
      <c r="F372" s="1">
        <v>410</v>
      </c>
      <c r="G372" s="2">
        <f>220-220</f>
        <v>0</v>
      </c>
    </row>
    <row r="373" spans="1:7" s="6" customFormat="1" ht="79.5" customHeight="1">
      <c r="A373" s="33" t="s">
        <v>695</v>
      </c>
      <c r="B373" s="3" t="s">
        <v>50</v>
      </c>
      <c r="C373" s="3" t="s">
        <v>14</v>
      </c>
      <c r="D373" s="3" t="s">
        <v>18</v>
      </c>
      <c r="E373" s="3" t="s">
        <v>696</v>
      </c>
      <c r="F373" s="1">
        <v>410</v>
      </c>
      <c r="G373" s="2">
        <f>180-180</f>
        <v>0</v>
      </c>
    </row>
    <row r="374" spans="1:7" s="6" customFormat="1" ht="79.5" customHeight="1">
      <c r="A374" s="33" t="s">
        <v>697</v>
      </c>
      <c r="B374" s="3" t="s">
        <v>50</v>
      </c>
      <c r="C374" s="3" t="s">
        <v>698</v>
      </c>
      <c r="D374" s="3" t="s">
        <v>18</v>
      </c>
      <c r="E374" s="3" t="s">
        <v>699</v>
      </c>
      <c r="F374" s="1">
        <v>410</v>
      </c>
      <c r="G374" s="2">
        <f>600-600</f>
        <v>0</v>
      </c>
    </row>
    <row r="375" spans="1:7" s="6" customFormat="1" ht="89.25" customHeight="1">
      <c r="A375" s="21" t="s">
        <v>469</v>
      </c>
      <c r="B375" s="3" t="s">
        <v>50</v>
      </c>
      <c r="C375" s="3" t="s">
        <v>14</v>
      </c>
      <c r="D375" s="3" t="s">
        <v>18</v>
      </c>
      <c r="E375" s="3" t="s">
        <v>182</v>
      </c>
      <c r="F375" s="1">
        <v>240</v>
      </c>
      <c r="G375" s="2">
        <v>852.93597</v>
      </c>
    </row>
    <row r="376" spans="1:7" s="6" customFormat="1" ht="68.25" customHeight="1">
      <c r="A376" s="21" t="s">
        <v>470</v>
      </c>
      <c r="B376" s="3" t="s">
        <v>50</v>
      </c>
      <c r="C376" s="3" t="s">
        <v>14</v>
      </c>
      <c r="D376" s="3" t="s">
        <v>18</v>
      </c>
      <c r="E376" s="3" t="s">
        <v>183</v>
      </c>
      <c r="F376" s="1">
        <v>240</v>
      </c>
      <c r="G376" s="2">
        <v>472.94448</v>
      </c>
    </row>
    <row r="377" spans="1:7" s="6" customFormat="1" ht="78.75" customHeight="1">
      <c r="A377" s="21" t="s">
        <v>471</v>
      </c>
      <c r="B377" s="3" t="s">
        <v>50</v>
      </c>
      <c r="C377" s="3" t="s">
        <v>14</v>
      </c>
      <c r="D377" s="3" t="s">
        <v>18</v>
      </c>
      <c r="E377" s="3" t="s">
        <v>184</v>
      </c>
      <c r="F377" s="1">
        <v>240</v>
      </c>
      <c r="G377" s="2">
        <f>500-500</f>
        <v>0</v>
      </c>
    </row>
    <row r="378" spans="1:7" s="6" customFormat="1" ht="78.75" customHeight="1">
      <c r="A378" s="21" t="s">
        <v>472</v>
      </c>
      <c r="B378" s="3" t="s">
        <v>50</v>
      </c>
      <c r="C378" s="3" t="s">
        <v>14</v>
      </c>
      <c r="D378" s="3" t="s">
        <v>18</v>
      </c>
      <c r="E378" s="3" t="s">
        <v>185</v>
      </c>
      <c r="F378" s="1">
        <v>240</v>
      </c>
      <c r="G378" s="2">
        <v>1927.99917</v>
      </c>
    </row>
    <row r="379" spans="1:7" s="6" customFormat="1" ht="81.75" customHeight="1">
      <c r="A379" s="21" t="s">
        <v>473</v>
      </c>
      <c r="B379" s="3" t="s">
        <v>50</v>
      </c>
      <c r="C379" s="3" t="s">
        <v>14</v>
      </c>
      <c r="D379" s="3" t="s">
        <v>18</v>
      </c>
      <c r="E379" s="3" t="s">
        <v>186</v>
      </c>
      <c r="F379" s="1">
        <v>240</v>
      </c>
      <c r="G379" s="2">
        <v>0</v>
      </c>
    </row>
    <row r="380" spans="1:7" s="6" customFormat="1" ht="138" customHeight="1">
      <c r="A380" s="21" t="s">
        <v>474</v>
      </c>
      <c r="B380" s="3" t="s">
        <v>50</v>
      </c>
      <c r="C380" s="3" t="s">
        <v>14</v>
      </c>
      <c r="D380" s="3" t="s">
        <v>18</v>
      </c>
      <c r="E380" s="3" t="s">
        <v>187</v>
      </c>
      <c r="F380" s="1">
        <v>810</v>
      </c>
      <c r="G380" s="2">
        <v>25405.73508</v>
      </c>
    </row>
    <row r="381" spans="1:7" s="6" customFormat="1" ht="125.25" customHeight="1">
      <c r="A381" s="21" t="s">
        <v>475</v>
      </c>
      <c r="B381" s="3" t="s">
        <v>50</v>
      </c>
      <c r="C381" s="3" t="s">
        <v>14</v>
      </c>
      <c r="D381" s="3" t="s">
        <v>18</v>
      </c>
      <c r="E381" s="3" t="s">
        <v>188</v>
      </c>
      <c r="F381" s="1">
        <v>810</v>
      </c>
      <c r="G381" s="2">
        <v>1065.39625</v>
      </c>
    </row>
    <row r="382" spans="1:7" s="6" customFormat="1" ht="126" customHeight="1">
      <c r="A382" s="21" t="s">
        <v>476</v>
      </c>
      <c r="B382" s="3" t="s">
        <v>50</v>
      </c>
      <c r="C382" s="3" t="s">
        <v>14</v>
      </c>
      <c r="D382" s="3" t="s">
        <v>18</v>
      </c>
      <c r="E382" s="3" t="s">
        <v>189</v>
      </c>
      <c r="F382" s="1">
        <v>810</v>
      </c>
      <c r="G382" s="2">
        <v>743.4067</v>
      </c>
    </row>
    <row r="383" spans="1:7" s="6" customFormat="1" ht="78" customHeight="1">
      <c r="A383" s="21" t="s">
        <v>609</v>
      </c>
      <c r="B383" s="3" t="s">
        <v>50</v>
      </c>
      <c r="C383" s="3" t="s">
        <v>14</v>
      </c>
      <c r="D383" s="3" t="s">
        <v>18</v>
      </c>
      <c r="E383" s="3" t="s">
        <v>190</v>
      </c>
      <c r="F383" s="1">
        <v>810</v>
      </c>
      <c r="G383" s="2">
        <v>1350.365</v>
      </c>
    </row>
    <row r="384" spans="1:7" s="6" customFormat="1" ht="92.25" customHeight="1">
      <c r="A384" s="21" t="s">
        <v>477</v>
      </c>
      <c r="B384" s="3" t="s">
        <v>50</v>
      </c>
      <c r="C384" s="3" t="s">
        <v>14</v>
      </c>
      <c r="D384" s="3" t="s">
        <v>18</v>
      </c>
      <c r="E384" s="3" t="s">
        <v>191</v>
      </c>
      <c r="F384" s="1">
        <v>240</v>
      </c>
      <c r="G384" s="2">
        <v>224.1</v>
      </c>
    </row>
    <row r="385" spans="1:7" s="6" customFormat="1" ht="105" customHeight="1">
      <c r="A385" s="26" t="s">
        <v>478</v>
      </c>
      <c r="B385" s="3" t="s">
        <v>51</v>
      </c>
      <c r="C385" s="3" t="s">
        <v>14</v>
      </c>
      <c r="D385" s="3" t="s">
        <v>18</v>
      </c>
      <c r="E385" s="3" t="s">
        <v>192</v>
      </c>
      <c r="F385" s="1">
        <v>240</v>
      </c>
      <c r="G385" s="2">
        <f>100-100</f>
        <v>0</v>
      </c>
    </row>
    <row r="386" spans="1:7" s="6" customFormat="1" ht="84.75" customHeight="1">
      <c r="A386" s="26" t="s">
        <v>479</v>
      </c>
      <c r="B386" s="3" t="s">
        <v>50</v>
      </c>
      <c r="C386" s="3" t="s">
        <v>14</v>
      </c>
      <c r="D386" s="3" t="s">
        <v>18</v>
      </c>
      <c r="E386" s="3" t="s">
        <v>193</v>
      </c>
      <c r="F386" s="1">
        <v>240</v>
      </c>
      <c r="G386" s="2">
        <f>300-300</f>
        <v>0</v>
      </c>
    </row>
    <row r="387" spans="1:7" s="6" customFormat="1" ht="81" customHeight="1">
      <c r="A387" s="21" t="s">
        <v>531</v>
      </c>
      <c r="B387" s="3" t="s">
        <v>50</v>
      </c>
      <c r="C387" s="3" t="s">
        <v>14</v>
      </c>
      <c r="D387" s="3" t="s">
        <v>18</v>
      </c>
      <c r="E387" s="3" t="s">
        <v>194</v>
      </c>
      <c r="F387" s="1">
        <v>240</v>
      </c>
      <c r="G387" s="2">
        <f>150-150</f>
        <v>0</v>
      </c>
    </row>
    <row r="388" spans="1:7" s="6" customFormat="1" ht="81" customHeight="1">
      <c r="A388" s="21" t="s">
        <v>681</v>
      </c>
      <c r="B388" s="3" t="s">
        <v>50</v>
      </c>
      <c r="C388" s="3" t="s">
        <v>14</v>
      </c>
      <c r="D388" s="3" t="s">
        <v>18</v>
      </c>
      <c r="E388" s="3" t="s">
        <v>682</v>
      </c>
      <c r="F388" s="1">
        <v>410</v>
      </c>
      <c r="G388" s="2">
        <v>3862.20767</v>
      </c>
    </row>
    <row r="389" spans="1:7" s="6" customFormat="1" ht="69" customHeight="1">
      <c r="A389" s="26" t="s">
        <v>480</v>
      </c>
      <c r="B389" s="3" t="s">
        <v>50</v>
      </c>
      <c r="C389" s="3" t="s">
        <v>14</v>
      </c>
      <c r="D389" s="3" t="s">
        <v>26</v>
      </c>
      <c r="E389" s="3" t="s">
        <v>195</v>
      </c>
      <c r="F389" s="1">
        <v>240</v>
      </c>
      <c r="G389" s="2">
        <f>200-200</f>
        <v>0</v>
      </c>
    </row>
    <row r="390" spans="1:7" s="6" customFormat="1" ht="79.5" customHeight="1">
      <c r="A390" s="26" t="s">
        <v>481</v>
      </c>
      <c r="B390" s="3" t="s">
        <v>50</v>
      </c>
      <c r="C390" s="3" t="s">
        <v>14</v>
      </c>
      <c r="D390" s="3" t="s">
        <v>26</v>
      </c>
      <c r="E390" s="3" t="s">
        <v>196</v>
      </c>
      <c r="F390" s="1">
        <v>240</v>
      </c>
      <c r="G390" s="2">
        <v>787.43829</v>
      </c>
    </row>
    <row r="391" spans="1:7" s="6" customFormat="1" ht="67.5" customHeight="1">
      <c r="A391" s="26" t="s">
        <v>482</v>
      </c>
      <c r="B391" s="3" t="s">
        <v>50</v>
      </c>
      <c r="C391" s="3" t="s">
        <v>14</v>
      </c>
      <c r="D391" s="3" t="s">
        <v>26</v>
      </c>
      <c r="E391" s="3" t="s">
        <v>197</v>
      </c>
      <c r="F391" s="1">
        <v>240</v>
      </c>
      <c r="G391" s="2">
        <f>400-2</f>
        <v>398</v>
      </c>
    </row>
    <row r="392" spans="1:7" s="6" customFormat="1" ht="67.5" customHeight="1">
      <c r="A392" s="21" t="s">
        <v>483</v>
      </c>
      <c r="B392" s="3" t="s">
        <v>50</v>
      </c>
      <c r="C392" s="3" t="s">
        <v>14</v>
      </c>
      <c r="D392" s="3" t="s">
        <v>26</v>
      </c>
      <c r="E392" s="3" t="s">
        <v>198</v>
      </c>
      <c r="F392" s="1">
        <v>240</v>
      </c>
      <c r="G392" s="2">
        <v>499.999</v>
      </c>
    </row>
    <row r="393" spans="1:7" s="6" customFormat="1" ht="92.25" customHeight="1">
      <c r="A393" s="26" t="s">
        <v>484</v>
      </c>
      <c r="B393" s="3" t="s">
        <v>50</v>
      </c>
      <c r="C393" s="3" t="s">
        <v>14</v>
      </c>
      <c r="D393" s="3" t="s">
        <v>26</v>
      </c>
      <c r="E393" s="3" t="s">
        <v>199</v>
      </c>
      <c r="F393" s="1">
        <v>240</v>
      </c>
      <c r="G393" s="2">
        <v>20820.06933</v>
      </c>
    </row>
    <row r="394" spans="1:7" s="6" customFormat="1" ht="68.25" customHeight="1">
      <c r="A394" s="26" t="s">
        <v>485</v>
      </c>
      <c r="B394" s="3" t="s">
        <v>50</v>
      </c>
      <c r="C394" s="3" t="s">
        <v>14</v>
      </c>
      <c r="D394" s="3" t="s">
        <v>26</v>
      </c>
      <c r="E394" s="3" t="s">
        <v>200</v>
      </c>
      <c r="F394" s="1">
        <v>240</v>
      </c>
      <c r="G394" s="2">
        <v>199.3</v>
      </c>
    </row>
    <row r="395" spans="1:7" s="6" customFormat="1" ht="69.75" customHeight="1">
      <c r="A395" s="26" t="s">
        <v>486</v>
      </c>
      <c r="B395" s="3" t="s">
        <v>50</v>
      </c>
      <c r="C395" s="3" t="s">
        <v>14</v>
      </c>
      <c r="D395" s="3" t="s">
        <v>26</v>
      </c>
      <c r="E395" s="3" t="s">
        <v>201</v>
      </c>
      <c r="F395" s="1">
        <v>240</v>
      </c>
      <c r="G395" s="2">
        <v>722.87219</v>
      </c>
    </row>
    <row r="396" spans="1:7" s="6" customFormat="1" ht="66.75" customHeight="1">
      <c r="A396" s="17" t="s">
        <v>487</v>
      </c>
      <c r="B396" s="1">
        <v>918</v>
      </c>
      <c r="C396" s="3" t="s">
        <v>14</v>
      </c>
      <c r="D396" s="3" t="s">
        <v>26</v>
      </c>
      <c r="E396" s="3" t="s">
        <v>202</v>
      </c>
      <c r="F396" s="1">
        <v>240</v>
      </c>
      <c r="G396" s="2">
        <f>100-100</f>
        <v>0</v>
      </c>
    </row>
    <row r="397" spans="1:7" s="6" customFormat="1" ht="56.25" customHeight="1">
      <c r="A397" s="17" t="s">
        <v>490</v>
      </c>
      <c r="B397" s="1">
        <v>918</v>
      </c>
      <c r="C397" s="3" t="s">
        <v>14</v>
      </c>
      <c r="D397" s="3" t="s">
        <v>26</v>
      </c>
      <c r="E397" s="3" t="s">
        <v>203</v>
      </c>
      <c r="F397" s="1">
        <v>240</v>
      </c>
      <c r="G397" s="2">
        <f>50-50</f>
        <v>0</v>
      </c>
    </row>
    <row r="398" spans="1:7" s="6" customFormat="1" ht="69" customHeight="1">
      <c r="A398" s="17" t="s">
        <v>488</v>
      </c>
      <c r="B398" s="1">
        <v>918</v>
      </c>
      <c r="C398" s="3" t="s">
        <v>14</v>
      </c>
      <c r="D398" s="3" t="s">
        <v>26</v>
      </c>
      <c r="E398" s="3" t="s">
        <v>204</v>
      </c>
      <c r="F398" s="1">
        <v>240</v>
      </c>
      <c r="G398" s="2">
        <v>914.17688</v>
      </c>
    </row>
    <row r="399" spans="1:7" s="6" customFormat="1" ht="55.5" customHeight="1">
      <c r="A399" s="17" t="s">
        <v>489</v>
      </c>
      <c r="B399" s="1">
        <v>918</v>
      </c>
      <c r="C399" s="3" t="s">
        <v>14</v>
      </c>
      <c r="D399" s="3" t="s">
        <v>26</v>
      </c>
      <c r="E399" s="3" t="s">
        <v>205</v>
      </c>
      <c r="F399" s="1">
        <v>240</v>
      </c>
      <c r="G399" s="2">
        <v>851.89108</v>
      </c>
    </row>
    <row r="400" spans="1:7" s="6" customFormat="1" ht="81.75" customHeight="1">
      <c r="A400" s="21" t="s">
        <v>491</v>
      </c>
      <c r="B400" s="3" t="s">
        <v>51</v>
      </c>
      <c r="C400" s="3" t="s">
        <v>14</v>
      </c>
      <c r="D400" s="3" t="s">
        <v>14</v>
      </c>
      <c r="E400" s="3" t="s">
        <v>206</v>
      </c>
      <c r="F400" s="1">
        <v>240</v>
      </c>
      <c r="G400" s="2">
        <f>50-25-25</f>
        <v>0</v>
      </c>
    </row>
    <row r="401" spans="1:8" s="6" customFormat="1" ht="68.25" customHeight="1">
      <c r="A401" s="21" t="s">
        <v>492</v>
      </c>
      <c r="B401" s="3" t="s">
        <v>50</v>
      </c>
      <c r="C401" s="3" t="s">
        <v>14</v>
      </c>
      <c r="D401" s="3" t="s">
        <v>14</v>
      </c>
      <c r="E401" s="3" t="s">
        <v>207</v>
      </c>
      <c r="F401" s="1">
        <v>120</v>
      </c>
      <c r="G401" s="2">
        <v>4438.34418</v>
      </c>
      <c r="H401" s="31"/>
    </row>
    <row r="402" spans="1:10" s="6" customFormat="1" ht="78.75" customHeight="1">
      <c r="A402" s="21" t="s">
        <v>493</v>
      </c>
      <c r="B402" s="3" t="s">
        <v>50</v>
      </c>
      <c r="C402" s="3" t="s">
        <v>14</v>
      </c>
      <c r="D402" s="3" t="s">
        <v>14</v>
      </c>
      <c r="E402" s="3" t="s">
        <v>207</v>
      </c>
      <c r="F402" s="1">
        <v>240</v>
      </c>
      <c r="G402" s="14">
        <v>1100.30868</v>
      </c>
      <c r="I402" s="31"/>
      <c r="J402" s="31"/>
    </row>
    <row r="403" spans="1:7" s="6" customFormat="1" ht="68.25" customHeight="1">
      <c r="A403" s="21" t="s">
        <v>494</v>
      </c>
      <c r="B403" s="3" t="s">
        <v>50</v>
      </c>
      <c r="C403" s="3" t="s">
        <v>14</v>
      </c>
      <c r="D403" s="3" t="s">
        <v>14</v>
      </c>
      <c r="E403" s="3" t="s">
        <v>207</v>
      </c>
      <c r="F403" s="1">
        <v>850</v>
      </c>
      <c r="G403" s="14">
        <v>53.98427</v>
      </c>
    </row>
    <row r="404" spans="1:7" s="6" customFormat="1" ht="77.25" customHeight="1">
      <c r="A404" s="21" t="s">
        <v>495</v>
      </c>
      <c r="B404" s="3" t="s">
        <v>50</v>
      </c>
      <c r="C404" s="3" t="s">
        <v>14</v>
      </c>
      <c r="D404" s="3" t="s">
        <v>14</v>
      </c>
      <c r="E404" s="3" t="s">
        <v>208</v>
      </c>
      <c r="F404" s="1">
        <v>240</v>
      </c>
      <c r="G404" s="2">
        <v>2.06</v>
      </c>
    </row>
    <row r="405" spans="1:7" s="6" customFormat="1" ht="77.25" customHeight="1">
      <c r="A405" s="21" t="s">
        <v>496</v>
      </c>
      <c r="B405" s="3" t="s">
        <v>50</v>
      </c>
      <c r="C405" s="3" t="s">
        <v>14</v>
      </c>
      <c r="D405" s="3" t="s">
        <v>14</v>
      </c>
      <c r="E405" s="3" t="s">
        <v>209</v>
      </c>
      <c r="F405" s="1">
        <v>240</v>
      </c>
      <c r="G405" s="2">
        <v>45.505</v>
      </c>
    </row>
    <row r="406" spans="1:7" s="6" customFormat="1" ht="78.75" customHeight="1">
      <c r="A406" s="21" t="s">
        <v>497</v>
      </c>
      <c r="B406" s="3" t="s">
        <v>50</v>
      </c>
      <c r="C406" s="3" t="s">
        <v>14</v>
      </c>
      <c r="D406" s="3" t="s">
        <v>14</v>
      </c>
      <c r="E406" s="3" t="s">
        <v>210</v>
      </c>
      <c r="F406" s="1">
        <v>240</v>
      </c>
      <c r="G406" s="2">
        <v>200.7916</v>
      </c>
    </row>
    <row r="407" spans="1:7" s="6" customFormat="1" ht="67.5" customHeight="1">
      <c r="A407" s="21" t="s">
        <v>498</v>
      </c>
      <c r="B407" s="3" t="s">
        <v>50</v>
      </c>
      <c r="C407" s="3" t="s">
        <v>15</v>
      </c>
      <c r="D407" s="3" t="s">
        <v>14</v>
      </c>
      <c r="E407" s="3" t="s">
        <v>249</v>
      </c>
      <c r="F407" s="1">
        <v>240</v>
      </c>
      <c r="G407" s="2">
        <f>50-25-25</f>
        <v>0</v>
      </c>
    </row>
    <row r="408" spans="1:7" s="6" customFormat="1" ht="67.5" customHeight="1">
      <c r="A408" s="21" t="s">
        <v>467</v>
      </c>
      <c r="B408" s="16" t="s">
        <v>50</v>
      </c>
      <c r="C408" s="3" t="s">
        <v>17</v>
      </c>
      <c r="D408" s="3" t="s">
        <v>26</v>
      </c>
      <c r="E408" s="16" t="s">
        <v>180</v>
      </c>
      <c r="F408" s="2">
        <v>410</v>
      </c>
      <c r="G408" s="2">
        <f>1000-1000</f>
        <v>0</v>
      </c>
    </row>
    <row r="409" spans="1:7" s="6" customFormat="1" ht="78" customHeight="1">
      <c r="A409" s="21" t="s">
        <v>499</v>
      </c>
      <c r="B409" s="16" t="s">
        <v>50</v>
      </c>
      <c r="C409" s="3" t="s">
        <v>17</v>
      </c>
      <c r="D409" s="3" t="s">
        <v>13</v>
      </c>
      <c r="E409" s="3" t="s">
        <v>211</v>
      </c>
      <c r="F409" s="1">
        <v>410</v>
      </c>
      <c r="G409" s="2">
        <f>1109-1109</f>
        <v>0</v>
      </c>
    </row>
    <row r="410" spans="1:7" s="6" customFormat="1" ht="79.5" customHeight="1">
      <c r="A410" s="21" t="s">
        <v>499</v>
      </c>
      <c r="B410" s="16" t="s">
        <v>50</v>
      </c>
      <c r="C410" s="3" t="s">
        <v>17</v>
      </c>
      <c r="D410" s="3" t="s">
        <v>13</v>
      </c>
      <c r="E410" s="3" t="s">
        <v>212</v>
      </c>
      <c r="F410" s="2">
        <v>410</v>
      </c>
      <c r="G410" s="2">
        <f>1516-1516</f>
        <v>0</v>
      </c>
    </row>
    <row r="411" spans="1:7" s="6" customFormat="1" ht="30.75" customHeight="1">
      <c r="A411" s="40" t="s">
        <v>264</v>
      </c>
      <c r="B411" s="42">
        <v>921</v>
      </c>
      <c r="C411" s="38"/>
      <c r="D411" s="39"/>
      <c r="E411" s="43"/>
      <c r="F411" s="42"/>
      <c r="G411" s="45">
        <f>G412+G413+G414+G415+G416+G417+G418+G420+G421+G422+G423+G424+G425+G426+G427+G419</f>
        <v>7256.306880000001</v>
      </c>
    </row>
    <row r="412" spans="1:7" s="6" customFormat="1" ht="45.75" customHeight="1">
      <c r="A412" s="13" t="s">
        <v>284</v>
      </c>
      <c r="B412" s="3" t="s">
        <v>28</v>
      </c>
      <c r="C412" s="3" t="s">
        <v>4</v>
      </c>
      <c r="D412" s="3" t="s">
        <v>13</v>
      </c>
      <c r="E412" s="3" t="s">
        <v>129</v>
      </c>
      <c r="F412" s="3" t="s">
        <v>6</v>
      </c>
      <c r="G412" s="2">
        <v>1267.46911</v>
      </c>
    </row>
    <row r="413" spans="1:7" s="6" customFormat="1" ht="45" customHeight="1">
      <c r="A413" s="13" t="s">
        <v>286</v>
      </c>
      <c r="B413" s="3" t="s">
        <v>28</v>
      </c>
      <c r="C413" s="3" t="s">
        <v>4</v>
      </c>
      <c r="D413" s="3" t="s">
        <v>13</v>
      </c>
      <c r="E413" s="3" t="s">
        <v>129</v>
      </c>
      <c r="F413" s="3" t="s">
        <v>9</v>
      </c>
      <c r="G413" s="2">
        <v>892.06064</v>
      </c>
    </row>
    <row r="414" spans="1:7" s="6" customFormat="1" ht="33" customHeight="1">
      <c r="A414" s="13" t="s">
        <v>289</v>
      </c>
      <c r="B414" s="3" t="s">
        <v>28</v>
      </c>
      <c r="C414" s="3" t="s">
        <v>4</v>
      </c>
      <c r="D414" s="3" t="s">
        <v>13</v>
      </c>
      <c r="E414" s="3" t="s">
        <v>129</v>
      </c>
      <c r="F414" s="3" t="s">
        <v>274</v>
      </c>
      <c r="G414" s="2">
        <v>72.39725</v>
      </c>
    </row>
    <row r="415" spans="1:7" s="6" customFormat="1" ht="45" customHeight="1">
      <c r="A415" s="13" t="s">
        <v>287</v>
      </c>
      <c r="B415" s="3" t="s">
        <v>28</v>
      </c>
      <c r="C415" s="3" t="s">
        <v>4</v>
      </c>
      <c r="D415" s="3">
        <v>13</v>
      </c>
      <c r="E415" s="3" t="s">
        <v>132</v>
      </c>
      <c r="F415" s="1">
        <v>240</v>
      </c>
      <c r="G415" s="2">
        <f>24-15+70</f>
        <v>79</v>
      </c>
    </row>
    <row r="416" spans="1:7" s="6" customFormat="1" ht="35.25" customHeight="1">
      <c r="A416" s="17" t="s">
        <v>277</v>
      </c>
      <c r="B416" s="3" t="s">
        <v>28</v>
      </c>
      <c r="C416" s="3" t="s">
        <v>4</v>
      </c>
      <c r="D416" s="3">
        <v>13</v>
      </c>
      <c r="E416" s="3" t="s">
        <v>131</v>
      </c>
      <c r="F416" s="1">
        <v>110</v>
      </c>
      <c r="G416" s="2">
        <v>488.89132</v>
      </c>
    </row>
    <row r="417" spans="1:7" s="6" customFormat="1" ht="64.5" customHeight="1">
      <c r="A417" s="20" t="s">
        <v>584</v>
      </c>
      <c r="B417" s="3" t="s">
        <v>28</v>
      </c>
      <c r="C417" s="3" t="s">
        <v>4</v>
      </c>
      <c r="D417" s="3" t="s">
        <v>29</v>
      </c>
      <c r="E417" s="3" t="s">
        <v>560</v>
      </c>
      <c r="F417" s="1">
        <v>240</v>
      </c>
      <c r="G417" s="2">
        <v>939.43821</v>
      </c>
    </row>
    <row r="418" spans="1:7" s="6" customFormat="1" ht="45" customHeight="1">
      <c r="A418" s="17" t="s">
        <v>282</v>
      </c>
      <c r="B418" s="3" t="s">
        <v>28</v>
      </c>
      <c r="C418" s="3" t="s">
        <v>18</v>
      </c>
      <c r="D418" s="3" t="s">
        <v>26</v>
      </c>
      <c r="E418" s="3" t="s">
        <v>30</v>
      </c>
      <c r="F418" s="1">
        <v>110</v>
      </c>
      <c r="G418" s="14">
        <v>177.56854</v>
      </c>
    </row>
    <row r="419" spans="1:7" s="6" customFormat="1" ht="45" customHeight="1">
      <c r="A419" s="17" t="s">
        <v>713</v>
      </c>
      <c r="B419" s="3" t="s">
        <v>28</v>
      </c>
      <c r="C419" s="3" t="s">
        <v>18</v>
      </c>
      <c r="D419" s="3" t="s">
        <v>26</v>
      </c>
      <c r="E419" s="3" t="s">
        <v>30</v>
      </c>
      <c r="F419" s="1">
        <v>240</v>
      </c>
      <c r="G419" s="14">
        <v>0</v>
      </c>
    </row>
    <row r="420" spans="1:7" s="6" customFormat="1" ht="90.75" customHeight="1">
      <c r="A420" s="20" t="s">
        <v>546</v>
      </c>
      <c r="B420" s="3" t="s">
        <v>28</v>
      </c>
      <c r="C420" s="3" t="s">
        <v>26</v>
      </c>
      <c r="D420" s="3" t="s">
        <v>42</v>
      </c>
      <c r="E420" s="3" t="s">
        <v>122</v>
      </c>
      <c r="F420" s="1">
        <v>240</v>
      </c>
      <c r="G420" s="2">
        <v>68.4</v>
      </c>
    </row>
    <row r="421" spans="1:7" s="6" customFormat="1" ht="88.5" customHeight="1">
      <c r="A421" s="15" t="s">
        <v>547</v>
      </c>
      <c r="B421" s="3" t="s">
        <v>28</v>
      </c>
      <c r="C421" s="3" t="s">
        <v>26</v>
      </c>
      <c r="D421" s="3" t="s">
        <v>42</v>
      </c>
      <c r="E421" s="3" t="s">
        <v>251</v>
      </c>
      <c r="F421" s="2">
        <v>240</v>
      </c>
      <c r="G421" s="2">
        <v>71.819</v>
      </c>
    </row>
    <row r="422" spans="1:7" s="6" customFormat="1" ht="88.5" customHeight="1">
      <c r="A422" s="15" t="s">
        <v>356</v>
      </c>
      <c r="B422" s="3" t="s">
        <v>28</v>
      </c>
      <c r="C422" s="3" t="s">
        <v>26</v>
      </c>
      <c r="D422" s="3" t="s">
        <v>42</v>
      </c>
      <c r="E422" s="3" t="s">
        <v>253</v>
      </c>
      <c r="F422" s="2">
        <v>240</v>
      </c>
      <c r="G422" s="2">
        <v>83.8</v>
      </c>
    </row>
    <row r="423" spans="1:7" s="6" customFormat="1" ht="80.25" customHeight="1">
      <c r="A423" s="15" t="s">
        <v>548</v>
      </c>
      <c r="B423" s="3" t="s">
        <v>28</v>
      </c>
      <c r="C423" s="3" t="s">
        <v>26</v>
      </c>
      <c r="D423" s="3" t="s">
        <v>42</v>
      </c>
      <c r="E423" s="3" t="s">
        <v>254</v>
      </c>
      <c r="F423" s="2">
        <v>240</v>
      </c>
      <c r="G423" s="2">
        <v>1170.072</v>
      </c>
    </row>
    <row r="424" spans="1:7" s="6" customFormat="1" ht="80.25" customHeight="1">
      <c r="A424" s="15" t="s">
        <v>549</v>
      </c>
      <c r="B424" s="3" t="s">
        <v>28</v>
      </c>
      <c r="C424" s="3" t="s">
        <v>26</v>
      </c>
      <c r="D424" s="3" t="s">
        <v>42</v>
      </c>
      <c r="E424" s="3" t="s">
        <v>255</v>
      </c>
      <c r="F424" s="2">
        <v>240</v>
      </c>
      <c r="G424" s="2">
        <v>174.94228</v>
      </c>
    </row>
    <row r="425" spans="1:7" s="6" customFormat="1" ht="78" customHeight="1">
      <c r="A425" s="15" t="s">
        <v>550</v>
      </c>
      <c r="B425" s="3" t="s">
        <v>28</v>
      </c>
      <c r="C425" s="3" t="s">
        <v>26</v>
      </c>
      <c r="D425" s="3" t="s">
        <v>42</v>
      </c>
      <c r="E425" s="3" t="s">
        <v>256</v>
      </c>
      <c r="F425" s="2">
        <v>240</v>
      </c>
      <c r="G425" s="2">
        <v>1.8</v>
      </c>
    </row>
    <row r="426" spans="1:7" s="6" customFormat="1" ht="91.5" customHeight="1">
      <c r="A426" s="26" t="s">
        <v>554</v>
      </c>
      <c r="B426" s="3" t="s">
        <v>28</v>
      </c>
      <c r="C426" s="3" t="s">
        <v>14</v>
      </c>
      <c r="D426" s="3" t="s">
        <v>26</v>
      </c>
      <c r="E426" s="3" t="s">
        <v>199</v>
      </c>
      <c r="F426" s="1">
        <v>240</v>
      </c>
      <c r="G426" s="2">
        <v>1668.72194</v>
      </c>
    </row>
    <row r="427" spans="1:7" s="6" customFormat="1" ht="91.5" customHeight="1">
      <c r="A427" s="26" t="s">
        <v>486</v>
      </c>
      <c r="B427" s="3" t="s">
        <v>28</v>
      </c>
      <c r="C427" s="3" t="s">
        <v>14</v>
      </c>
      <c r="D427" s="3" t="s">
        <v>26</v>
      </c>
      <c r="E427" s="3" t="s">
        <v>201</v>
      </c>
      <c r="F427" s="1">
        <v>240</v>
      </c>
      <c r="G427" s="2">
        <v>99.92659</v>
      </c>
    </row>
    <row r="428" spans="1:7" s="6" customFormat="1" ht="14.25" customHeight="1">
      <c r="A428" s="40" t="s">
        <v>265</v>
      </c>
      <c r="B428" s="50"/>
      <c r="C428" s="51"/>
      <c r="D428" s="39"/>
      <c r="E428" s="43"/>
      <c r="F428" s="45"/>
      <c r="G428" s="45">
        <f>G14+G124+G129+G156+G164+G236+G282+G362+G411+G12</f>
        <v>476932.48404999997</v>
      </c>
    </row>
    <row r="431" ht="11.25">
      <c r="G431" s="30"/>
    </row>
    <row r="432" ht="11.25">
      <c r="G432" s="30"/>
    </row>
    <row r="433" ht="11.25">
      <c r="G433" s="30"/>
    </row>
    <row r="434" ht="11.25">
      <c r="G434" s="30"/>
    </row>
    <row r="435" ht="11.25">
      <c r="G435" s="30"/>
    </row>
    <row r="436" ht="11.25">
      <c r="G436" s="30"/>
    </row>
    <row r="437" ht="11.25">
      <c r="G437" s="30"/>
    </row>
    <row r="438" ht="11.25">
      <c r="G438" s="30"/>
    </row>
    <row r="439" ht="11.25">
      <c r="G439" s="30"/>
    </row>
  </sheetData>
  <sheetProtection/>
  <mergeCells count="13">
    <mergeCell ref="B2:G2"/>
    <mergeCell ref="C3:G3"/>
    <mergeCell ref="E4:G4"/>
    <mergeCell ref="F9:F10"/>
    <mergeCell ref="E9:E10"/>
    <mergeCell ref="A6:G6"/>
    <mergeCell ref="E1:G1"/>
    <mergeCell ref="A7:G7"/>
    <mergeCell ref="A9:A10"/>
    <mergeCell ref="B9:B10"/>
    <mergeCell ref="G9:G10"/>
    <mergeCell ref="C9:C10"/>
    <mergeCell ref="D9:D10"/>
  </mergeCells>
  <printOptions/>
  <pageMargins left="0.15748031496062992" right="0.15748031496062992" top="0.3937007874015748" bottom="0.3937007874015748" header="0.11811023622047245" footer="0.11811023622047245"/>
  <pageSetup horizontalDpi="600" verticalDpi="600" orientation="portrait" paperSize="9" scale="95"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dimension ref="B2:I22"/>
  <sheetViews>
    <sheetView zoomScalePageLayoutView="0" workbookViewId="0" topLeftCell="A1">
      <selection activeCell="Q23" sqref="Q23"/>
    </sheetView>
  </sheetViews>
  <sheetFormatPr defaultColWidth="9.00390625" defaultRowHeight="12.75"/>
  <cols>
    <col min="2" max="2" width="13.375" style="0" customWidth="1"/>
  </cols>
  <sheetData>
    <row r="2" spans="2:9" ht="12.75">
      <c r="B2" s="12">
        <v>489075.4</v>
      </c>
      <c r="G2" s="12">
        <v>489075.4</v>
      </c>
      <c r="I2" s="12">
        <v>489075.4</v>
      </c>
    </row>
    <row r="3" spans="7:9" ht="12.75">
      <c r="G3">
        <v>151.5</v>
      </c>
      <c r="I3">
        <v>151.5</v>
      </c>
    </row>
    <row r="4" spans="2:9" ht="12.75">
      <c r="B4">
        <v>151.5</v>
      </c>
      <c r="G4">
        <v>-4652.3</v>
      </c>
      <c r="I4">
        <v>-1122.5</v>
      </c>
    </row>
    <row r="5" spans="2:9" ht="12.75">
      <c r="B5">
        <v>-4652.3</v>
      </c>
      <c r="G5">
        <v>3529.8</v>
      </c>
      <c r="I5">
        <v>-1</v>
      </c>
    </row>
    <row r="6" spans="2:9" ht="12.75">
      <c r="B6">
        <v>3529.8</v>
      </c>
      <c r="G6">
        <v>-1</v>
      </c>
      <c r="I6">
        <v>-2323</v>
      </c>
    </row>
    <row r="7" spans="2:9" ht="12.75">
      <c r="B7">
        <v>-1</v>
      </c>
      <c r="G7">
        <v>-2682.5</v>
      </c>
      <c r="I7">
        <v>113</v>
      </c>
    </row>
    <row r="8" spans="2:9" ht="12.75">
      <c r="B8">
        <v>359.5</v>
      </c>
      <c r="G8">
        <v>359.5</v>
      </c>
      <c r="I8">
        <v>2322.4</v>
      </c>
    </row>
    <row r="9" spans="2:9" ht="12.75">
      <c r="B9">
        <v>-2682.5</v>
      </c>
      <c r="G9">
        <v>-6</v>
      </c>
      <c r="I9">
        <v>69</v>
      </c>
    </row>
    <row r="10" spans="2:9" ht="12.75">
      <c r="B10">
        <v>-6</v>
      </c>
      <c r="G10">
        <v>119</v>
      </c>
      <c r="I10">
        <v>1814.4</v>
      </c>
    </row>
    <row r="11" spans="2:9" ht="12.75">
      <c r="B11">
        <v>119</v>
      </c>
      <c r="G11">
        <v>-786.2</v>
      </c>
      <c r="I11">
        <v>-2452.5</v>
      </c>
    </row>
    <row r="12" spans="2:9" ht="12.75">
      <c r="B12">
        <f>3083.6+25</f>
        <v>3108.6</v>
      </c>
      <c r="G12">
        <v>3108.6</v>
      </c>
      <c r="I12">
        <v>-20.8</v>
      </c>
    </row>
    <row r="13" spans="2:9" ht="12.75">
      <c r="B13">
        <v>-786.2</v>
      </c>
      <c r="G13">
        <v>-113</v>
      </c>
      <c r="I13" s="35">
        <f>SUM(I2:I12)</f>
        <v>487625.9000000001</v>
      </c>
    </row>
    <row r="14" spans="2:7" ht="12.75">
      <c r="B14">
        <v>182</v>
      </c>
      <c r="G14">
        <v>182</v>
      </c>
    </row>
    <row r="15" spans="2:7" ht="12.75">
      <c r="B15">
        <v>-113</v>
      </c>
      <c r="G15">
        <v>-2012.2</v>
      </c>
    </row>
    <row r="16" spans="2:7" ht="12.75">
      <c r="B16">
        <v>3826.6</v>
      </c>
      <c r="G16">
        <v>3826.6</v>
      </c>
    </row>
    <row r="17" spans="2:7" ht="12.75">
      <c r="B17">
        <f>-1987.2-25</f>
        <v>-2012.2</v>
      </c>
      <c r="G17">
        <v>-2834</v>
      </c>
    </row>
    <row r="18" spans="2:7" ht="12.75">
      <c r="B18">
        <v>-2985.5</v>
      </c>
      <c r="G18">
        <v>381.5</v>
      </c>
    </row>
    <row r="19" spans="2:7" ht="12.75">
      <c r="B19">
        <v>533</v>
      </c>
      <c r="G19">
        <v>-83</v>
      </c>
    </row>
    <row r="20" spans="2:7" ht="12.75">
      <c r="B20">
        <v>62.2</v>
      </c>
      <c r="G20">
        <v>62.2</v>
      </c>
    </row>
    <row r="21" spans="2:7" ht="12.75">
      <c r="B21">
        <v>-83</v>
      </c>
      <c r="G21" s="35">
        <f>SUM(G2:G20)</f>
        <v>487625.89999999997</v>
      </c>
    </row>
    <row r="22" spans="2:4" ht="12.75">
      <c r="B22" s="35">
        <f>SUM(B2:B21)</f>
        <v>487625.89999999997</v>
      </c>
      <c r="D22" s="35">
        <f>B2-B22</f>
        <v>1449.5000000000582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Котенева Людмила Федоровна</dc:creator>
  <cp:keywords/>
  <dc:description/>
  <cp:lastModifiedBy>СНД1</cp:lastModifiedBy>
  <cp:lastPrinted>2016-06-16T08:57:33Z</cp:lastPrinted>
  <dcterms:created xsi:type="dcterms:W3CDTF">1997-01-01T00:26:10Z</dcterms:created>
  <dcterms:modified xsi:type="dcterms:W3CDTF">2016-06-16T09:03:00Z</dcterms:modified>
  <cp:category/>
  <cp:version/>
  <cp:contentType/>
  <cp:contentStatus/>
</cp:coreProperties>
</file>